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vanova\Documents\Daniela\2024\Reports\3-то тримесечие\"/>
    </mc:Choice>
  </mc:AlternateContent>
  <bookViews>
    <workbookView xWindow="0" yWindow="0" windowWidth="20460" windowHeight="775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H15" i="5" l="1"/>
  <c r="G15" i="5"/>
  <c r="C89" i="9" l="1"/>
  <c r="C25" i="5"/>
  <c r="C15" i="5"/>
  <c r="G67" i="4" l="1"/>
  <c r="G66" i="4"/>
  <c r="G69" i="4"/>
  <c r="G64" i="4"/>
  <c r="G49" i="4"/>
  <c r="C69" i="4"/>
  <c r="E36" i="8"/>
  <c r="C20" i="6" l="1"/>
  <c r="H69" i="4" l="1"/>
  <c r="H67" i="4"/>
  <c r="H66" i="4"/>
  <c r="H49" i="4"/>
  <c r="H29" i="4"/>
  <c r="AA3" i="1" l="1"/>
  <c r="B33" i="10"/>
  <c r="AA2" i="1"/>
  <c r="B54" i="6" s="1"/>
  <c r="AA1" i="1"/>
  <c r="C91" i="2" s="1"/>
  <c r="H8" i="2"/>
  <c r="B56" i="6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48" i="11" s="1"/>
  <c r="F137" i="11"/>
  <c r="F136" i="11"/>
  <c r="F135" i="11"/>
  <c r="F134" i="11"/>
  <c r="F133" i="11"/>
  <c r="E131" i="11"/>
  <c r="H1323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 s="1"/>
  <c r="H1332" i="2" s="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27" i="11" s="1"/>
  <c r="H1326" i="2" s="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/>
  <c r="I22" i="10"/>
  <c r="H1289" i="2" s="1"/>
  <c r="I21" i="10"/>
  <c r="H1288" i="2"/>
  <c r="I20" i="10"/>
  <c r="H1287" i="2" s="1"/>
  <c r="H18" i="10"/>
  <c r="H1272" i="2" s="1"/>
  <c r="G18" i="10"/>
  <c r="H1258" i="2" s="1"/>
  <c r="F18" i="10"/>
  <c r="I18" i="10" s="1"/>
  <c r="H1286" i="2"/>
  <c r="E18" i="10"/>
  <c r="H1230" i="2"/>
  <c r="D18" i="10"/>
  <c r="H1216" i="2" s="1"/>
  <c r="C18" i="10"/>
  <c r="H1202" i="2" s="1"/>
  <c r="I17" i="10"/>
  <c r="H1285" i="2" s="1"/>
  <c r="I16" i="10"/>
  <c r="H1284" i="2"/>
  <c r="I15" i="10"/>
  <c r="H1283" i="2"/>
  <c r="I14" i="10"/>
  <c r="H1282" i="2"/>
  <c r="I13" i="10"/>
  <c r="H1281" i="2"/>
  <c r="E107" i="9"/>
  <c r="H1191" i="2" s="1"/>
  <c r="D107" i="9"/>
  <c r="H1187" i="2"/>
  <c r="C107" i="9"/>
  <c r="H1183" i="2" s="1"/>
  <c r="F106" i="9"/>
  <c r="H1194" i="2" s="1"/>
  <c r="F105" i="9"/>
  <c r="H1193" i="2" s="1"/>
  <c r="F104" i="9"/>
  <c r="E97" i="9"/>
  <c r="H1134" i="2" s="1"/>
  <c r="E96" i="9"/>
  <c r="H1133" i="2" s="1"/>
  <c r="E95" i="9"/>
  <c r="H1132" i="2" s="1"/>
  <c r="E94" i="9"/>
  <c r="E93" i="9"/>
  <c r="H1130" i="2" s="1"/>
  <c r="F92" i="9"/>
  <c r="F87" i="9" s="1"/>
  <c r="D92" i="9"/>
  <c r="H1086" i="2" s="1"/>
  <c r="C92" i="9"/>
  <c r="H1043" i="2" s="1"/>
  <c r="E91" i="9"/>
  <c r="H1128" i="2" s="1"/>
  <c r="E90" i="9"/>
  <c r="E89" i="9"/>
  <c r="H1126" i="2" s="1"/>
  <c r="E88" i="9"/>
  <c r="H1125" i="2" s="1"/>
  <c r="E86" i="9"/>
  <c r="H1123" i="2" s="1"/>
  <c r="E85" i="9"/>
  <c r="H1122" i="2" s="1"/>
  <c r="E84" i="9"/>
  <c r="E83" i="9"/>
  <c r="H1120" i="2"/>
  <c r="F82" i="9"/>
  <c r="H1162" i="2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/>
  <c r="D58" i="9"/>
  <c r="H1055" i="2" s="1"/>
  <c r="C58" i="9"/>
  <c r="H1012" i="2" s="1"/>
  <c r="E57" i="9"/>
  <c r="H1097" i="2" s="1"/>
  <c r="E56" i="9"/>
  <c r="H1096" i="2"/>
  <c r="E55" i="9"/>
  <c r="H1095" i="2"/>
  <c r="F54" i="9"/>
  <c r="H1137" i="2"/>
  <c r="F68" i="9"/>
  <c r="H1151" i="2" s="1"/>
  <c r="D54" i="9"/>
  <c r="D68" i="9" s="1"/>
  <c r="H1065" i="2" s="1"/>
  <c r="H1051" i="2"/>
  <c r="C54" i="9"/>
  <c r="H1008" i="2" s="1"/>
  <c r="E44" i="9"/>
  <c r="H1005" i="2" s="1"/>
  <c r="E43" i="9"/>
  <c r="H1004" i="2" s="1"/>
  <c r="E42" i="9"/>
  <c r="H1003" i="2"/>
  <c r="E41" i="9"/>
  <c r="D40" i="9"/>
  <c r="D45" i="9" s="1"/>
  <c r="C40" i="9"/>
  <c r="H937" i="2" s="1"/>
  <c r="E39" i="9"/>
  <c r="H1000" i="2" s="1"/>
  <c r="E38" i="9"/>
  <c r="H999" i="2"/>
  <c r="E37" i="9"/>
  <c r="H998" i="2" s="1"/>
  <c r="E36" i="9"/>
  <c r="H997" i="2" s="1"/>
  <c r="D35" i="9"/>
  <c r="H964" i="2"/>
  <c r="C35" i="9"/>
  <c r="H932" i="2" s="1"/>
  <c r="E34" i="9"/>
  <c r="H995" i="2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H950" i="2" s="1"/>
  <c r="C18" i="9"/>
  <c r="E17" i="9"/>
  <c r="H981" i="2" s="1"/>
  <c r="E16" i="9"/>
  <c r="H980" i="2"/>
  <c r="E15" i="9"/>
  <c r="H979" i="2" s="1"/>
  <c r="E14" i="9"/>
  <c r="H978" i="2" s="1"/>
  <c r="D13" i="9"/>
  <c r="D21" i="9" s="1"/>
  <c r="H953" i="2" s="1"/>
  <c r="C13" i="9"/>
  <c r="H913" i="2"/>
  <c r="E11" i="9"/>
  <c r="H976" i="2"/>
  <c r="N42" i="8"/>
  <c r="H789" i="2" s="1"/>
  <c r="G42" i="8"/>
  <c r="J42" i="8"/>
  <c r="H669" i="2" s="1"/>
  <c r="N40" i="8"/>
  <c r="Q40" i="8"/>
  <c r="H787" i="2"/>
  <c r="G40" i="8"/>
  <c r="H577" i="2" s="1"/>
  <c r="N39" i="8"/>
  <c r="H786" i="2"/>
  <c r="G39" i="8"/>
  <c r="H576" i="2"/>
  <c r="N38" i="8"/>
  <c r="Q38" i="8" s="1"/>
  <c r="G38" i="8"/>
  <c r="J38" i="8"/>
  <c r="H575" i="2"/>
  <c r="N37" i="8"/>
  <c r="Q37" i="8" s="1"/>
  <c r="H874" i="2"/>
  <c r="G37" i="8"/>
  <c r="J37" i="8" s="1"/>
  <c r="N36" i="8"/>
  <c r="H783" i="2" s="1"/>
  <c r="Q36" i="8"/>
  <c r="G36" i="8"/>
  <c r="H573" i="2" s="1"/>
  <c r="P35" i="8"/>
  <c r="H842" i="2"/>
  <c r="O35" i="8"/>
  <c r="H812" i="2"/>
  <c r="M35" i="8"/>
  <c r="H752" i="2" s="1"/>
  <c r="L35" i="8"/>
  <c r="H722" i="2"/>
  <c r="K35" i="8"/>
  <c r="H692" i="2"/>
  <c r="I35" i="8"/>
  <c r="H632" i="2" s="1"/>
  <c r="H35" i="8"/>
  <c r="H602" i="2" s="1"/>
  <c r="F35" i="8"/>
  <c r="F41" i="8" s="1"/>
  <c r="E35" i="8"/>
  <c r="E41" i="8" s="1"/>
  <c r="H518" i="2" s="1"/>
  <c r="D35" i="8"/>
  <c r="H482" i="2" s="1"/>
  <c r="N34" i="8"/>
  <c r="Q34" i="8"/>
  <c r="G34" i="8"/>
  <c r="H571" i="2" s="1"/>
  <c r="N33" i="8"/>
  <c r="H780" i="2" s="1"/>
  <c r="G33" i="8"/>
  <c r="H570" i="2" s="1"/>
  <c r="N32" i="8"/>
  <c r="H779" i="2"/>
  <c r="Q32" i="8"/>
  <c r="H869" i="2" s="1"/>
  <c r="G32" i="8"/>
  <c r="N31" i="8"/>
  <c r="H778" i="2" s="1"/>
  <c r="Q31" i="8"/>
  <c r="H868" i="2" s="1"/>
  <c r="G31" i="8"/>
  <c r="J31" i="8" s="1"/>
  <c r="H568" i="2"/>
  <c r="P30" i="8"/>
  <c r="H837" i="2"/>
  <c r="O30" i="8"/>
  <c r="H807" i="2"/>
  <c r="M30" i="8"/>
  <c r="H747" i="2" s="1"/>
  <c r="L30" i="8"/>
  <c r="H717" i="2" s="1"/>
  <c r="L41" i="8"/>
  <c r="H728" i="2" s="1"/>
  <c r="K30" i="8"/>
  <c r="H687" i="2" s="1"/>
  <c r="I30" i="8"/>
  <c r="H30" i="8"/>
  <c r="H597" i="2" s="1"/>
  <c r="F30" i="8"/>
  <c r="H537" i="2"/>
  <c r="E30" i="8"/>
  <c r="H507" i="2"/>
  <c r="D30" i="8"/>
  <c r="G30" i="8" s="1"/>
  <c r="P28" i="8"/>
  <c r="H836" i="2"/>
  <c r="O28" i="8"/>
  <c r="O43" i="8" s="1"/>
  <c r="H820" i="2" s="1"/>
  <c r="M28" i="8"/>
  <c r="L28" i="8"/>
  <c r="K28" i="8"/>
  <c r="H686" i="2"/>
  <c r="I28" i="8"/>
  <c r="H626" i="2" s="1"/>
  <c r="H28" i="8"/>
  <c r="H596" i="2"/>
  <c r="F28" i="8"/>
  <c r="H536" i="2"/>
  <c r="E28" i="8"/>
  <c r="H506" i="2"/>
  <c r="D28" i="8"/>
  <c r="H476" i="2"/>
  <c r="N27" i="8"/>
  <c r="H775" i="2" s="1"/>
  <c r="G27" i="8"/>
  <c r="H565" i="2" s="1"/>
  <c r="J27" i="8"/>
  <c r="H655" i="2" s="1"/>
  <c r="N26" i="8"/>
  <c r="H774" i="2" s="1"/>
  <c r="G26" i="8"/>
  <c r="H564" i="2"/>
  <c r="N25" i="8"/>
  <c r="H773" i="2" s="1"/>
  <c r="G25" i="8"/>
  <c r="J25" i="8" s="1"/>
  <c r="N24" i="8"/>
  <c r="Q24" i="8"/>
  <c r="G24" i="8"/>
  <c r="N23" i="8"/>
  <c r="Q23" i="8" s="1"/>
  <c r="G23" i="8"/>
  <c r="J23" i="8"/>
  <c r="N22" i="8"/>
  <c r="H771" i="2" s="1"/>
  <c r="G22" i="8"/>
  <c r="J22" i="8" s="1"/>
  <c r="N20" i="8"/>
  <c r="H770" i="2"/>
  <c r="Q20" i="8"/>
  <c r="H860" i="2" s="1"/>
  <c r="G20" i="8"/>
  <c r="P19" i="8"/>
  <c r="P43" i="8" s="1"/>
  <c r="H850" i="2" s="1"/>
  <c r="O19" i="8"/>
  <c r="H799" i="2"/>
  <c r="M19" i="8"/>
  <c r="H739" i="2" s="1"/>
  <c r="L19" i="8"/>
  <c r="L43" i="8" s="1"/>
  <c r="H730" i="2" s="1"/>
  <c r="K19" i="8"/>
  <c r="I19" i="8"/>
  <c r="H619" i="2" s="1"/>
  <c r="H19" i="8"/>
  <c r="F19" i="8"/>
  <c r="H529" i="2" s="1"/>
  <c r="E19" i="8"/>
  <c r="H499" i="2" s="1"/>
  <c r="D19" i="8"/>
  <c r="H469" i="2" s="1"/>
  <c r="N18" i="8"/>
  <c r="Q18" i="8" s="1"/>
  <c r="H858" i="2" s="1"/>
  <c r="G18" i="8"/>
  <c r="H558" i="2" s="1"/>
  <c r="N17" i="8"/>
  <c r="H767" i="2" s="1"/>
  <c r="G17" i="8"/>
  <c r="H557" i="2" s="1"/>
  <c r="N16" i="8"/>
  <c r="Q16" i="8" s="1"/>
  <c r="H856" i="2" s="1"/>
  <c r="G16" i="8"/>
  <c r="J16" i="8" s="1"/>
  <c r="N15" i="8"/>
  <c r="Q15" i="8" s="1"/>
  <c r="H855" i="2" s="1"/>
  <c r="G15" i="8"/>
  <c r="H555" i="2" s="1"/>
  <c r="N14" i="8"/>
  <c r="Q14" i="8" s="1"/>
  <c r="H854" i="2" s="1"/>
  <c r="G14" i="8"/>
  <c r="J14" i="8" s="1"/>
  <c r="N13" i="8"/>
  <c r="Q13" i="8" s="1"/>
  <c r="H853" i="2" s="1"/>
  <c r="G13" i="8"/>
  <c r="H553" i="2" s="1"/>
  <c r="N12" i="8"/>
  <c r="Q12" i="8" s="1"/>
  <c r="H852" i="2" s="1"/>
  <c r="G12" i="8"/>
  <c r="J12" i="8" s="1"/>
  <c r="N11" i="8"/>
  <c r="Q11" i="8" s="1"/>
  <c r="H851" i="2" s="1"/>
  <c r="G11" i="8"/>
  <c r="H551" i="2" s="1"/>
  <c r="L33" i="7"/>
  <c r="H436" i="2"/>
  <c r="L32" i="7"/>
  <c r="H435" i="2" s="1"/>
  <c r="L30" i="7"/>
  <c r="H433" i="2" s="1"/>
  <c r="L29" i="7"/>
  <c r="H432" i="2" s="1"/>
  <c r="L28" i="7"/>
  <c r="H431" i="2"/>
  <c r="L27" i="7"/>
  <c r="H430" i="2"/>
  <c r="M26" i="7"/>
  <c r="H451" i="2" s="1"/>
  <c r="K26" i="7"/>
  <c r="H407" i="2"/>
  <c r="J26" i="7"/>
  <c r="H385" i="2" s="1"/>
  <c r="I26" i="7"/>
  <c r="L26" i="7" s="1"/>
  <c r="H429" i="2" s="1"/>
  <c r="H26" i="7"/>
  <c r="H341" i="2"/>
  <c r="G26" i="7"/>
  <c r="H319" i="2"/>
  <c r="F26" i="7"/>
  <c r="H297" i="2"/>
  <c r="E26" i="7"/>
  <c r="H275" i="2" s="1"/>
  <c r="D26" i="7"/>
  <c r="H253" i="2"/>
  <c r="C26" i="7"/>
  <c r="L25" i="7"/>
  <c r="H428" i="2"/>
  <c r="L24" i="7"/>
  <c r="H427" i="2"/>
  <c r="M23" i="7"/>
  <c r="H448" i="2" s="1"/>
  <c r="K23" i="7"/>
  <c r="J23" i="7"/>
  <c r="H382" i="2"/>
  <c r="I23" i="7"/>
  <c r="H360" i="2"/>
  <c r="H23" i="7"/>
  <c r="H338" i="2" s="1"/>
  <c r="G23" i="7"/>
  <c r="H316" i="2"/>
  <c r="F23" i="7"/>
  <c r="H294" i="2" s="1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/>
  <c r="K19" i="7"/>
  <c r="H400" i="2"/>
  <c r="J19" i="7"/>
  <c r="H378" i="2" s="1"/>
  <c r="I19" i="7"/>
  <c r="H356" i="2" s="1"/>
  <c r="H19" i="7"/>
  <c r="H334" i="2" s="1"/>
  <c r="G19" i="7"/>
  <c r="H312" i="2" s="1"/>
  <c r="F19" i="7"/>
  <c r="F31" i="7" s="1"/>
  <c r="H302" i="2" s="1"/>
  <c r="E19" i="7"/>
  <c r="H268" i="2" s="1"/>
  <c r="D19" i="7"/>
  <c r="H246" i="2"/>
  <c r="C19" i="7"/>
  <c r="H224" i="2" s="1"/>
  <c r="J18" i="7"/>
  <c r="I18" i="7"/>
  <c r="H355" i="2" s="1"/>
  <c r="L16" i="7"/>
  <c r="H419" i="2"/>
  <c r="L15" i="7"/>
  <c r="H418" i="2"/>
  <c r="M14" i="7"/>
  <c r="H439" i="2"/>
  <c r="K14" i="7"/>
  <c r="H395" i="2" s="1"/>
  <c r="J14" i="7"/>
  <c r="H373" i="2"/>
  <c r="I14" i="7"/>
  <c r="H351" i="2"/>
  <c r="H14" i="7"/>
  <c r="H329" i="2"/>
  <c r="G14" i="7"/>
  <c r="G17" i="7" s="1"/>
  <c r="F14" i="7"/>
  <c r="H285" i="2" s="1"/>
  <c r="E14" i="7"/>
  <c r="E17" i="7" s="1"/>
  <c r="D14" i="7"/>
  <c r="H241" i="2" s="1"/>
  <c r="C14" i="7"/>
  <c r="H219" i="2" s="1"/>
  <c r="M13" i="7"/>
  <c r="J13" i="7"/>
  <c r="J17" i="7" s="1"/>
  <c r="H376" i="2" s="1"/>
  <c r="H372" i="2"/>
  <c r="I13" i="7"/>
  <c r="H350" i="2" s="1"/>
  <c r="G13" i="7"/>
  <c r="H306" i="2"/>
  <c r="F13" i="7"/>
  <c r="F17" i="7" s="1"/>
  <c r="H288" i="2" s="1"/>
  <c r="E13" i="7"/>
  <c r="H262" i="2"/>
  <c r="D13" i="7"/>
  <c r="D17" i="7" s="1"/>
  <c r="D43" i="6"/>
  <c r="C43" i="6"/>
  <c r="H211" i="2" s="1"/>
  <c r="D33" i="6"/>
  <c r="C33" i="6"/>
  <c r="H202" i="2" s="1"/>
  <c r="D21" i="6"/>
  <c r="C21" i="6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H161" i="2" s="1"/>
  <c r="D92" i="4"/>
  <c r="C9" i="14"/>
  <c r="C92" i="4"/>
  <c r="H69" i="2" s="1"/>
  <c r="D79" i="4"/>
  <c r="D85" i="4" s="1"/>
  <c r="C79" i="4"/>
  <c r="H58" i="2" s="1"/>
  <c r="D76" i="4"/>
  <c r="C76" i="4"/>
  <c r="H57" i="2" s="1"/>
  <c r="D65" i="4"/>
  <c r="C65" i="4"/>
  <c r="H48" i="2" s="1"/>
  <c r="H61" i="4"/>
  <c r="H71" i="4" s="1"/>
  <c r="H79" i="4" s="1"/>
  <c r="G61" i="4"/>
  <c r="G71" i="4" s="1"/>
  <c r="H120" i="2" s="1"/>
  <c r="D52" i="4"/>
  <c r="C52" i="4"/>
  <c r="H38" i="2" s="1"/>
  <c r="H50" i="4"/>
  <c r="H56" i="4" s="1"/>
  <c r="G50" i="4"/>
  <c r="G56" i="4" s="1"/>
  <c r="H107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H82" i="2" s="1"/>
  <c r="D20" i="4"/>
  <c r="C20" i="4"/>
  <c r="H18" i="4"/>
  <c r="C13" i="7" s="1"/>
  <c r="G18" i="4"/>
  <c r="E7" i="14" s="1"/>
  <c r="K41" i="8"/>
  <c r="H698" i="2" s="1"/>
  <c r="H17" i="7"/>
  <c r="H332" i="2"/>
  <c r="K17" i="7"/>
  <c r="H398" i="2" s="1"/>
  <c r="H477" i="2"/>
  <c r="H945" i="2"/>
  <c r="H1192" i="2"/>
  <c r="H627" i="2"/>
  <c r="H560" i="2"/>
  <c r="J20" i="8"/>
  <c r="R20" i="8" s="1"/>
  <c r="H890" i="2" s="1"/>
  <c r="H1172" i="2"/>
  <c r="H1303" i="2"/>
  <c r="H589" i="2"/>
  <c r="Q22" i="8"/>
  <c r="H861" i="2" s="1"/>
  <c r="D87" i="9"/>
  <c r="H1081" i="2" s="1"/>
  <c r="H1121" i="2"/>
  <c r="H1131" i="2"/>
  <c r="N35" i="8"/>
  <c r="H782" i="2" s="1"/>
  <c r="O41" i="8"/>
  <c r="H818" i="2"/>
  <c r="D98" i="9"/>
  <c r="H1092" i="2" s="1"/>
  <c r="H650" i="2"/>
  <c r="C149" i="11"/>
  <c r="H1305" i="2" s="1"/>
  <c r="H1296" i="2"/>
  <c r="C21" i="9"/>
  <c r="H921" i="2"/>
  <c r="H918" i="2"/>
  <c r="A3" i="14"/>
  <c r="C73" i="2"/>
  <c r="C74" i="2"/>
  <c r="C77" i="2"/>
  <c r="C79" i="2"/>
  <c r="C81" i="2"/>
  <c r="C82" i="2"/>
  <c r="C84" i="2"/>
  <c r="C88" i="2"/>
  <c r="C89" i="2"/>
  <c r="C90" i="2"/>
  <c r="C92" i="2"/>
  <c r="C93" i="2"/>
  <c r="C94" i="2"/>
  <c r="C95" i="2"/>
  <c r="C96" i="2"/>
  <c r="C99" i="2"/>
  <c r="C101" i="2"/>
  <c r="C103" i="2"/>
  <c r="C104" i="2"/>
  <c r="C106" i="2"/>
  <c r="C110" i="2"/>
  <c r="C112" i="2"/>
  <c r="C113" i="2"/>
  <c r="C114" i="2"/>
  <c r="C115" i="2"/>
  <c r="C116" i="2"/>
  <c r="C117" i="2"/>
  <c r="C118" i="2"/>
  <c r="C121" i="2"/>
  <c r="C123" i="2"/>
  <c r="C125" i="2"/>
  <c r="C127" i="2"/>
  <c r="C130" i="2"/>
  <c r="C134" i="2"/>
  <c r="C135" i="2"/>
  <c r="C136" i="2"/>
  <c r="C137" i="2"/>
  <c r="C138" i="2"/>
  <c r="C139" i="2"/>
  <c r="C140" i="2"/>
  <c r="C141" i="2"/>
  <c r="C144" i="2"/>
  <c r="C146" i="2"/>
  <c r="C149" i="2"/>
  <c r="C150" i="2"/>
  <c r="C153" i="2"/>
  <c r="C156" i="2"/>
  <c r="C157" i="2"/>
  <c r="C158" i="2"/>
  <c r="C159" i="2"/>
  <c r="C160" i="2"/>
  <c r="C161" i="2"/>
  <c r="C162" i="2"/>
  <c r="C163" i="2"/>
  <c r="C166" i="2"/>
  <c r="C169" i="2"/>
  <c r="C171" i="2"/>
  <c r="C173" i="2"/>
  <c r="C175" i="2"/>
  <c r="C178" i="2"/>
  <c r="C179" i="2"/>
  <c r="C72" i="2"/>
  <c r="C71" i="2"/>
  <c r="C70" i="2"/>
  <c r="C69" i="2"/>
  <c r="C68" i="2"/>
  <c r="C67" i="2"/>
  <c r="C63" i="2"/>
  <c r="C61" i="2"/>
  <c r="C58" i="2"/>
  <c r="C57" i="2"/>
  <c r="C55" i="2"/>
  <c r="C52" i="2"/>
  <c r="C51" i="2"/>
  <c r="C50" i="2"/>
  <c r="C49" i="2"/>
  <c r="C48" i="2"/>
  <c r="C47" i="2"/>
  <c r="C46" i="2"/>
  <c r="C45" i="2"/>
  <c r="C41" i="2"/>
  <c r="C38" i="2"/>
  <c r="C36" i="2"/>
  <c r="C35" i="2"/>
  <c r="C33" i="2"/>
  <c r="C30" i="2"/>
  <c r="C29" i="2"/>
  <c r="C28" i="2"/>
  <c r="C27" i="2"/>
  <c r="C26" i="2"/>
  <c r="C25" i="2"/>
  <c r="C23" i="2"/>
  <c r="C22" i="2"/>
  <c r="C18" i="2"/>
  <c r="C16" i="2"/>
  <c r="C14" i="2"/>
  <c r="C13" i="2"/>
  <c r="C11" i="2"/>
  <c r="C8" i="2"/>
  <c r="C7" i="2"/>
  <c r="C6" i="2"/>
  <c r="C5" i="2"/>
  <c r="C3" i="2"/>
  <c r="A6" i="4"/>
  <c r="A5" i="10"/>
  <c r="A5" i="8"/>
  <c r="C1333" i="2"/>
  <c r="C1331" i="2"/>
  <c r="C1329" i="2"/>
  <c r="C1328" i="2"/>
  <c r="C1326" i="2"/>
  <c r="C1323" i="2"/>
  <c r="C1322" i="2"/>
  <c r="C1320" i="2"/>
  <c r="C1319" i="2"/>
  <c r="C1318" i="2"/>
  <c r="C1316" i="2"/>
  <c r="C1315" i="2"/>
  <c r="C1314" i="2"/>
  <c r="C1311" i="2"/>
  <c r="C1309" i="2"/>
  <c r="C1307" i="2"/>
  <c r="C1306" i="2"/>
  <c r="C1304" i="2"/>
  <c r="C1300" i="2"/>
  <c r="C1299" i="2"/>
  <c r="C1298" i="2"/>
  <c r="C1296" i="2"/>
  <c r="C1294" i="2"/>
  <c r="C1293" i="2"/>
  <c r="C1292" i="2"/>
  <c r="C1291" i="2"/>
  <c r="C1288" i="2"/>
  <c r="C1286" i="2"/>
  <c r="C1284" i="2"/>
  <c r="C1283" i="2"/>
  <c r="C1281" i="2"/>
  <c r="C1277" i="2"/>
  <c r="C1275" i="2"/>
  <c r="C1274" i="2"/>
  <c r="C1273" i="2"/>
  <c r="C1272" i="2"/>
  <c r="C1271" i="2"/>
  <c r="C1270" i="2"/>
  <c r="C1269" i="2"/>
  <c r="C1266" i="2"/>
  <c r="C1264" i="2"/>
  <c r="C1262" i="2"/>
  <c r="C1261" i="2"/>
  <c r="C1258" i="2"/>
  <c r="C1254" i="2"/>
  <c r="C1253" i="2"/>
  <c r="C1252" i="2"/>
  <c r="C1251" i="2"/>
  <c r="C1250" i="2"/>
  <c r="C1249" i="2"/>
  <c r="C1248" i="2"/>
  <c r="C1247" i="2"/>
  <c r="C1244" i="2"/>
  <c r="C1242" i="2"/>
  <c r="C1239" i="2"/>
  <c r="C1238" i="2"/>
  <c r="C1235" i="2"/>
  <c r="C1232" i="2"/>
  <c r="C1231" i="2"/>
  <c r="C1230" i="2"/>
  <c r="C1229" i="2"/>
  <c r="C1228" i="2"/>
  <c r="C1227" i="2"/>
  <c r="C1226" i="2"/>
  <c r="C1225" i="2"/>
  <c r="C1222" i="2"/>
  <c r="C1219" i="2"/>
  <c r="C1217" i="2"/>
  <c r="C1215" i="2"/>
  <c r="C1213" i="2"/>
  <c r="C1210" i="2"/>
  <c r="C1209" i="2"/>
  <c r="C1208" i="2"/>
  <c r="C1207" i="2"/>
  <c r="C1206" i="2"/>
  <c r="C1205" i="2"/>
  <c r="C1204" i="2"/>
  <c r="C1203" i="2"/>
  <c r="C1199" i="2"/>
  <c r="C1197" i="2"/>
  <c r="C1193" i="2"/>
  <c r="C1192" i="2"/>
  <c r="C1190" i="2"/>
  <c r="C1187" i="2"/>
  <c r="C1186" i="2"/>
  <c r="C1185" i="2"/>
  <c r="C1184" i="2"/>
  <c r="C1183" i="2"/>
  <c r="C1182" i="2"/>
  <c r="C1181" i="2"/>
  <c r="C1180" i="2"/>
  <c r="C1176" i="2"/>
  <c r="C1173" i="2"/>
  <c r="C1171" i="2"/>
  <c r="C1170" i="2"/>
  <c r="C1168" i="2"/>
  <c r="C1165" i="2"/>
  <c r="C1164" i="2"/>
  <c r="C1163" i="2"/>
  <c r="C1162" i="2"/>
  <c r="C1161" i="2"/>
  <c r="C1160" i="2"/>
  <c r="C1158" i="2"/>
  <c r="C1157" i="2"/>
  <c r="C1153" i="2"/>
  <c r="C1151" i="2"/>
  <c r="C1149" i="2"/>
  <c r="C1148" i="2"/>
  <c r="C1146" i="2"/>
  <c r="C1143" i="2"/>
  <c r="C1142" i="2"/>
  <c r="C1141" i="2"/>
  <c r="C1140" i="2"/>
  <c r="C1138" i="2"/>
  <c r="C1137" i="2"/>
  <c r="C1136" i="2"/>
  <c r="C1134" i="2"/>
  <c r="C1131" i="2"/>
  <c r="C1129" i="2"/>
  <c r="C1127" i="2"/>
  <c r="C1126" i="2"/>
  <c r="C1124" i="2"/>
  <c r="C1121" i="2"/>
  <c r="C1120" i="2"/>
  <c r="C1118" i="2"/>
  <c r="C1117" i="2"/>
  <c r="C1116" i="2"/>
  <c r="C1114" i="2"/>
  <c r="C1113" i="2"/>
  <c r="C1112" i="2"/>
  <c r="C1109" i="2"/>
  <c r="C1107" i="2"/>
  <c r="C1105" i="2"/>
  <c r="C1104" i="2"/>
  <c r="C1102" i="2"/>
  <c r="C1098" i="2"/>
  <c r="C1097" i="2"/>
  <c r="C1096" i="2"/>
  <c r="C1094" i="2"/>
  <c r="C1093" i="2"/>
  <c r="C1092" i="2"/>
  <c r="C1091" i="2"/>
  <c r="C1090" i="2"/>
  <c r="C1087" i="2"/>
  <c r="C1085" i="2"/>
  <c r="C1083" i="2"/>
  <c r="C1082" i="2"/>
  <c r="C1080" i="2"/>
  <c r="C1076" i="2"/>
  <c r="C1074" i="2"/>
  <c r="C1073" i="2"/>
  <c r="C1072" i="2"/>
  <c r="C1071" i="2"/>
  <c r="C1070" i="2"/>
  <c r="C1069" i="2"/>
  <c r="C1068" i="2"/>
  <c r="C1065" i="2"/>
  <c r="C1063" i="2"/>
  <c r="C1061" i="2"/>
  <c r="C1060" i="2"/>
  <c r="C1057" i="2"/>
  <c r="C1053" i="2"/>
  <c r="C1052" i="2"/>
  <c r="C1051" i="2"/>
  <c r="C1050" i="2"/>
  <c r="C1049" i="2"/>
  <c r="C1048" i="2"/>
  <c r="C1047" i="2"/>
  <c r="C1046" i="2"/>
  <c r="C1043" i="2"/>
  <c r="C1041" i="2"/>
  <c r="C1038" i="2"/>
  <c r="C1037" i="2"/>
  <c r="C1034" i="2"/>
  <c r="C1031" i="2"/>
  <c r="C1030" i="2"/>
  <c r="C1029" i="2"/>
  <c r="C1028" i="2"/>
  <c r="C1027" i="2"/>
  <c r="C1026" i="2"/>
  <c r="C1025" i="2"/>
  <c r="C1024" i="2"/>
  <c r="C1021" i="2"/>
  <c r="C1018" i="2"/>
  <c r="C1016" i="2"/>
  <c r="C1014" i="2"/>
  <c r="C1012" i="2"/>
  <c r="C1009" i="2"/>
  <c r="C1008" i="2"/>
  <c r="C1007" i="2"/>
  <c r="C1006" i="2"/>
  <c r="C1005" i="2"/>
  <c r="C1004" i="2"/>
  <c r="C1003" i="2"/>
  <c r="C1002" i="2"/>
  <c r="C998" i="2"/>
  <c r="C996" i="2"/>
  <c r="C993" i="2"/>
  <c r="C992" i="2"/>
  <c r="C990" i="2"/>
  <c r="C987" i="2"/>
  <c r="C986" i="2"/>
  <c r="C985" i="2"/>
  <c r="C984" i="2"/>
  <c r="C983" i="2"/>
  <c r="C982" i="2"/>
  <c r="C981" i="2"/>
  <c r="C980" i="2"/>
  <c r="C976" i="2"/>
  <c r="C973" i="2"/>
  <c r="C971" i="2"/>
  <c r="C970" i="2"/>
  <c r="C968" i="2"/>
  <c r="C965" i="2"/>
  <c r="C964" i="2"/>
  <c r="C963" i="2"/>
  <c r="C962" i="2"/>
  <c r="C961" i="2"/>
  <c r="C960" i="2"/>
  <c r="C958" i="2"/>
  <c r="C957" i="2"/>
  <c r="C953" i="2"/>
  <c r="C951" i="2"/>
  <c r="C949" i="2"/>
  <c r="C948" i="2"/>
  <c r="C946" i="2"/>
  <c r="C943" i="2"/>
  <c r="C942" i="2"/>
  <c r="C941" i="2"/>
  <c r="C940" i="2"/>
  <c r="C938" i="2"/>
  <c r="C937" i="2"/>
  <c r="C936" i="2"/>
  <c r="C934" i="2"/>
  <c r="C931" i="2"/>
  <c r="C929" i="2"/>
  <c r="C927" i="2"/>
  <c r="C926" i="2"/>
  <c r="C924" i="2"/>
  <c r="C921" i="2"/>
  <c r="C920" i="2"/>
  <c r="C918" i="2"/>
  <c r="C917" i="2"/>
  <c r="C916" i="2"/>
  <c r="C914" i="2"/>
  <c r="C913" i="2"/>
  <c r="C912" i="2"/>
  <c r="C908" i="2"/>
  <c r="C906" i="2"/>
  <c r="C904" i="2"/>
  <c r="C903" i="2"/>
  <c r="C901" i="2"/>
  <c r="C897" i="2"/>
  <c r="C896" i="2"/>
  <c r="C895" i="2"/>
  <c r="C893" i="2"/>
  <c r="C892" i="2"/>
  <c r="C891" i="2"/>
  <c r="C890" i="2"/>
  <c r="C889" i="2"/>
  <c r="C886" i="2"/>
  <c r="C884" i="2"/>
  <c r="C882" i="2"/>
  <c r="C881" i="2"/>
  <c r="C879" i="2"/>
  <c r="C875" i="2"/>
  <c r="C873" i="2"/>
  <c r="C872" i="2"/>
  <c r="C871" i="2"/>
  <c r="C870" i="2"/>
  <c r="C869" i="2"/>
  <c r="C868" i="2"/>
  <c r="C867" i="2"/>
  <c r="C864" i="2"/>
  <c r="C862" i="2"/>
  <c r="C860" i="2"/>
  <c r="C859" i="2"/>
  <c r="C856" i="2"/>
  <c r="C852" i="2"/>
  <c r="C851" i="2"/>
  <c r="C850" i="2"/>
  <c r="C849" i="2"/>
  <c r="C848" i="2"/>
  <c r="C847" i="2"/>
  <c r="C846" i="2"/>
  <c r="C845" i="2"/>
  <c r="C842" i="2"/>
  <c r="C840" i="2"/>
  <c r="C837" i="2"/>
  <c r="C836" i="2"/>
  <c r="C833" i="2"/>
  <c r="C830" i="2"/>
  <c r="C829" i="2"/>
  <c r="C828" i="2"/>
  <c r="C827" i="2"/>
  <c r="C826" i="2"/>
  <c r="C825" i="2"/>
  <c r="C824" i="2"/>
  <c r="C823" i="2"/>
  <c r="A6" i="5"/>
  <c r="C819" i="2"/>
  <c r="C817" i="2"/>
  <c r="C815" i="2"/>
  <c r="C813" i="2"/>
  <c r="C810" i="2"/>
  <c r="C809" i="2"/>
  <c r="C808" i="2"/>
  <c r="C807" i="2"/>
  <c r="C806" i="2"/>
  <c r="C805" i="2"/>
  <c r="C804" i="2"/>
  <c r="C803" i="2"/>
  <c r="C799" i="2"/>
  <c r="C797" i="2"/>
  <c r="C794" i="2"/>
  <c r="C793" i="2"/>
  <c r="C791" i="2"/>
  <c r="C788" i="2"/>
  <c r="C787" i="2"/>
  <c r="C786" i="2"/>
  <c r="C785" i="2"/>
  <c r="C784" i="2"/>
  <c r="C783" i="2"/>
  <c r="C782" i="2"/>
  <c r="C780" i="2"/>
  <c r="C776" i="2"/>
  <c r="C773" i="2"/>
  <c r="C771" i="2"/>
  <c r="C770" i="2"/>
  <c r="C768" i="2"/>
  <c r="C765" i="2"/>
  <c r="C764" i="2"/>
  <c r="C763" i="2"/>
  <c r="C762" i="2"/>
  <c r="C761" i="2"/>
  <c r="C760" i="2"/>
  <c r="C758" i="2"/>
  <c r="C757" i="2"/>
  <c r="C753" i="2"/>
  <c r="C751" i="2"/>
  <c r="C749" i="2"/>
  <c r="C748" i="2"/>
  <c r="C746" i="2"/>
  <c r="C743" i="2"/>
  <c r="C742" i="2"/>
  <c r="C741" i="2"/>
  <c r="C740" i="2"/>
  <c r="C737" i="2"/>
  <c r="C734" i="2"/>
  <c r="C732" i="2"/>
  <c r="C726" i="2"/>
  <c r="C718" i="2"/>
  <c r="C712" i="2"/>
  <c r="C707" i="2"/>
  <c r="C704" i="2"/>
  <c r="C698" i="2"/>
  <c r="C690" i="2"/>
  <c r="C687" i="2"/>
  <c r="C681" i="2"/>
  <c r="C679" i="2"/>
  <c r="C676" i="2"/>
  <c r="C670" i="2"/>
  <c r="C668" i="2"/>
  <c r="C665" i="2"/>
  <c r="C657" i="2"/>
  <c r="C651" i="2"/>
  <c r="C645" i="2"/>
  <c r="C643" i="2"/>
  <c r="C638" i="2"/>
  <c r="C626" i="2"/>
  <c r="C623" i="2"/>
  <c r="C621" i="2"/>
  <c r="C615" i="2"/>
  <c r="C613" i="2"/>
  <c r="C610" i="2"/>
  <c r="C607" i="2"/>
  <c r="C604" i="2"/>
  <c r="C596" i="2"/>
  <c r="C590" i="2"/>
  <c r="C585" i="2"/>
  <c r="C582" i="2"/>
  <c r="C577" i="2"/>
  <c r="C566" i="2"/>
  <c r="C561" i="2"/>
  <c r="C558" i="2"/>
  <c r="C555" i="2"/>
  <c r="C553" i="2"/>
  <c r="C550" i="2"/>
  <c r="C547" i="2"/>
  <c r="C545" i="2"/>
  <c r="C537" i="2"/>
  <c r="C531" i="2"/>
  <c r="C526" i="2"/>
  <c r="C523" i="2"/>
  <c r="C515" i="2"/>
  <c r="C504" i="2"/>
  <c r="C501" i="2"/>
  <c r="C499" i="2"/>
  <c r="C496" i="2"/>
  <c r="C493" i="2"/>
  <c r="C490" i="2"/>
  <c r="C488" i="2"/>
  <c r="C485" i="2"/>
  <c r="C476" i="2"/>
  <c r="C470" i="2"/>
  <c r="C463" i="2"/>
  <c r="C459" i="2"/>
  <c r="C450" i="2"/>
  <c r="C442" i="2"/>
  <c r="C440" i="2"/>
  <c r="C437" i="2"/>
  <c r="C435" i="2"/>
  <c r="C432" i="2"/>
  <c r="C429" i="2"/>
  <c r="C426" i="2"/>
  <c r="C423" i="2"/>
  <c r="C414" i="2"/>
  <c r="C406" i="2"/>
  <c r="C401" i="2"/>
  <c r="C395" i="2"/>
  <c r="C389" i="2"/>
  <c r="C382" i="2"/>
  <c r="C380" i="2"/>
  <c r="C378" i="2"/>
  <c r="C376" i="2"/>
  <c r="C374" i="2"/>
  <c r="C372" i="2"/>
  <c r="C370" i="2"/>
  <c r="C368" i="2"/>
  <c r="C360" i="2"/>
  <c r="C355" i="2"/>
  <c r="C349" i="2"/>
  <c r="C347" i="2"/>
  <c r="C343" i="2"/>
  <c r="C336" i="2"/>
  <c r="C334" i="2"/>
  <c r="C332" i="2"/>
  <c r="C330" i="2"/>
  <c r="C328" i="2"/>
  <c r="C326" i="2"/>
  <c r="C324" i="2"/>
  <c r="C322" i="2"/>
  <c r="C314" i="2"/>
  <c r="C307" i="2"/>
  <c r="C303" i="2"/>
  <c r="C301" i="2"/>
  <c r="C297" i="2"/>
  <c r="C291" i="2"/>
  <c r="C289" i="2"/>
  <c r="C287" i="2"/>
  <c r="C284" i="2"/>
  <c r="C282" i="2"/>
  <c r="C280" i="2"/>
  <c r="C276" i="2"/>
  <c r="C274" i="2"/>
  <c r="C266" i="2"/>
  <c r="C262" i="2"/>
  <c r="C258" i="2"/>
  <c r="C256" i="2"/>
  <c r="C252" i="2"/>
  <c r="C246" i="2"/>
  <c r="C244" i="2"/>
  <c r="C242" i="2"/>
  <c r="C239" i="2"/>
  <c r="C235" i="2"/>
  <c r="C233" i="2"/>
  <c r="C231" i="2"/>
  <c r="C227" i="2"/>
  <c r="C220" i="2"/>
  <c r="C215" i="2"/>
  <c r="C211" i="2"/>
  <c r="C208" i="2"/>
  <c r="C204" i="2"/>
  <c r="C198" i="2"/>
  <c r="C195" i="2"/>
  <c r="C191" i="2"/>
  <c r="C189" i="2"/>
  <c r="C187" i="2"/>
  <c r="C183" i="2"/>
  <c r="C181" i="2"/>
  <c r="A6" i="6"/>
  <c r="C736" i="2"/>
  <c r="C733" i="2"/>
  <c r="C730" i="2"/>
  <c r="C728" i="2"/>
  <c r="C725" i="2"/>
  <c r="C719" i="2"/>
  <c r="C717" i="2"/>
  <c r="C716" i="2"/>
  <c r="C713" i="2"/>
  <c r="C711" i="2"/>
  <c r="C710" i="2"/>
  <c r="C708" i="2"/>
  <c r="C706" i="2"/>
  <c r="C702" i="2"/>
  <c r="C699" i="2"/>
  <c r="C696" i="2"/>
  <c r="C694" i="2"/>
  <c r="C691" i="2"/>
  <c r="C685" i="2"/>
  <c r="C682" i="2"/>
  <c r="C680" i="2"/>
  <c r="C678" i="2"/>
  <c r="C677" i="2"/>
  <c r="C675" i="2"/>
  <c r="C674" i="2"/>
  <c r="C672" i="2"/>
  <c r="C667" i="2"/>
  <c r="C664" i="2"/>
  <c r="C661" i="2"/>
  <c r="C660" i="2"/>
  <c r="C655" i="2"/>
  <c r="C649" i="2"/>
  <c r="C647" i="2"/>
  <c r="C646" i="2"/>
  <c r="C644" i="2"/>
  <c r="C642" i="2"/>
  <c r="C641" i="2"/>
  <c r="C639" i="2"/>
  <c r="C637" i="2"/>
  <c r="C633" i="2"/>
  <c r="C630" i="2"/>
  <c r="C625" i="2"/>
  <c r="C624" i="2"/>
  <c r="C619" i="2"/>
  <c r="C614" i="2"/>
  <c r="C612" i="2"/>
  <c r="C611" i="2"/>
  <c r="C609" i="2"/>
  <c r="C608" i="2"/>
  <c r="C606" i="2"/>
  <c r="C605" i="2"/>
  <c r="C603" i="2"/>
  <c r="C598" i="2"/>
  <c r="C594" i="2"/>
  <c r="C591" i="2"/>
  <c r="C587" i="2"/>
  <c r="C584" i="2"/>
  <c r="C580" i="2"/>
  <c r="C578" i="2"/>
  <c r="C576" i="2"/>
  <c r="C575" i="2"/>
  <c r="C573" i="2"/>
  <c r="C571" i="2"/>
  <c r="C570" i="2"/>
  <c r="C568" i="2"/>
  <c r="C562" i="2"/>
  <c r="C559" i="2"/>
  <c r="C554" i="2"/>
  <c r="C552" i="2"/>
  <c r="C549" i="2"/>
  <c r="C544" i="2"/>
  <c r="C542" i="2"/>
  <c r="C541" i="2"/>
  <c r="C539" i="2"/>
  <c r="C538" i="2"/>
  <c r="C536" i="2"/>
  <c r="C535" i="2"/>
  <c r="C533" i="2"/>
  <c r="C527" i="2"/>
  <c r="C522" i="2"/>
  <c r="C519" i="2"/>
  <c r="C517" i="2"/>
  <c r="C514" i="2"/>
  <c r="C509" i="2"/>
  <c r="C508" i="2"/>
  <c r="C506" i="2"/>
  <c r="C505" i="2"/>
  <c r="C503" i="2"/>
  <c r="C502" i="2"/>
  <c r="C498" i="2"/>
  <c r="C497" i="2"/>
  <c r="C491" i="2"/>
  <c r="C487" i="2"/>
  <c r="C484" i="2"/>
  <c r="C483" i="2"/>
  <c r="C480" i="2"/>
  <c r="C475" i="2"/>
  <c r="C474" i="2"/>
  <c r="C472" i="2"/>
  <c r="C471" i="2"/>
  <c r="C467" i="2"/>
  <c r="C466" i="2"/>
  <c r="C464" i="2"/>
  <c r="C461" i="2"/>
  <c r="C455" i="2"/>
  <c r="C452" i="2"/>
  <c r="C449" i="2"/>
  <c r="C447" i="2"/>
  <c r="C444" i="2"/>
  <c r="C439" i="2"/>
  <c r="C438" i="2"/>
  <c r="C434" i="2"/>
  <c r="C433" i="2"/>
  <c r="C431" i="2"/>
  <c r="C428" i="2"/>
  <c r="C427" i="2"/>
  <c r="C425" i="2"/>
  <c r="C421" i="2"/>
  <c r="C418" i="2"/>
  <c r="C415" i="2"/>
  <c r="C413" i="2"/>
  <c r="C410" i="2"/>
  <c r="C405" i="2"/>
  <c r="C404" i="2"/>
  <c r="C402" i="2"/>
  <c r="C400" i="2"/>
  <c r="C399" i="2"/>
  <c r="C397" i="2"/>
  <c r="C396" i="2"/>
  <c r="C394" i="2"/>
  <c r="C390" i="2"/>
  <c r="C386" i="2"/>
  <c r="C383" i="2"/>
  <c r="C381" i="2"/>
  <c r="C377" i="2"/>
  <c r="C371" i="2"/>
  <c r="C369" i="2"/>
  <c r="C367" i="2"/>
  <c r="C365" i="2"/>
  <c r="C363" i="2"/>
  <c r="C361" i="2"/>
  <c r="C359" i="2"/>
  <c r="C358" i="2"/>
  <c r="C352" i="2"/>
  <c r="C348" i="2"/>
  <c r="C344" i="2"/>
  <c r="C342" i="2"/>
  <c r="C338" i="2"/>
  <c r="C333" i="2"/>
  <c r="C331" i="2"/>
  <c r="C329" i="2"/>
  <c r="C327" i="2"/>
  <c r="C325" i="2"/>
  <c r="C323" i="2"/>
  <c r="C321" i="2"/>
  <c r="C319" i="2"/>
  <c r="C313" i="2"/>
  <c r="C310" i="2"/>
  <c r="C306" i="2"/>
  <c r="C304" i="2"/>
  <c r="C300" i="2"/>
  <c r="C294" i="2"/>
  <c r="C292" i="2"/>
  <c r="C290" i="2"/>
  <c r="C288" i="2"/>
  <c r="C286" i="2"/>
  <c r="C285" i="2"/>
  <c r="C283" i="2"/>
  <c r="C281" i="2"/>
  <c r="C275" i="2"/>
  <c r="C271" i="2"/>
  <c r="C267" i="2"/>
  <c r="C265" i="2"/>
  <c r="C261" i="2"/>
  <c r="C255" i="2"/>
  <c r="C253" i="2"/>
  <c r="C251" i="2"/>
  <c r="C249" i="2"/>
  <c r="C247" i="2"/>
  <c r="C245" i="2"/>
  <c r="C243" i="2"/>
  <c r="C241" i="2"/>
  <c r="C236" i="2"/>
  <c r="C232" i="2"/>
  <c r="C228" i="2"/>
  <c r="C226" i="2"/>
  <c r="C223" i="2"/>
  <c r="C216" i="2"/>
  <c r="C214" i="2"/>
  <c r="C212" i="2"/>
  <c r="C210" i="2"/>
  <c r="C209" i="2"/>
  <c r="C207" i="2"/>
  <c r="C205" i="2"/>
  <c r="C203" i="2"/>
  <c r="C197" i="2"/>
  <c r="C194" i="2"/>
  <c r="C190" i="2"/>
  <c r="C188" i="2"/>
  <c r="C184" i="2"/>
  <c r="H862" i="2"/>
  <c r="H772" i="2"/>
  <c r="E12" i="14"/>
  <c r="D12" i="14"/>
  <c r="C79" i="11"/>
  <c r="H1300" i="2"/>
  <c r="H438" i="2"/>
  <c r="M17" i="7"/>
  <c r="H442" i="2"/>
  <c r="H404" i="2"/>
  <c r="H988" i="2"/>
  <c r="H1002" i="2"/>
  <c r="H231" i="2"/>
  <c r="I27" i="10"/>
  <c r="H1294" i="2" s="1"/>
  <c r="H240" i="2"/>
  <c r="H512" i="2"/>
  <c r="H785" i="2"/>
  <c r="N28" i="8"/>
  <c r="H776" i="2" s="1"/>
  <c r="H716" i="2"/>
  <c r="P41" i="8"/>
  <c r="H848" i="2" s="1"/>
  <c r="H569" i="2"/>
  <c r="J32" i="8"/>
  <c r="R32" i="8" s="1"/>
  <c r="H899" i="2" s="1"/>
  <c r="H659" i="2"/>
  <c r="E13" i="14"/>
  <c r="D13" i="14"/>
  <c r="H1297" i="2"/>
  <c r="E14" i="14"/>
  <c r="D14" i="14"/>
  <c r="J40" i="8"/>
  <c r="H667" i="2" s="1"/>
  <c r="B52" i="5"/>
  <c r="B40" i="7"/>
  <c r="C48" i="8"/>
  <c r="Q28" i="8"/>
  <c r="H866" i="2" s="1"/>
  <c r="M31" i="7"/>
  <c r="M34" i="7" s="1"/>
  <c r="H459" i="2" s="1"/>
  <c r="H456" i="2"/>
  <c r="H871" i="2"/>
  <c r="H665" i="2"/>
  <c r="H781" i="2"/>
  <c r="Q27" i="8"/>
  <c r="H865" i="2"/>
  <c r="Q39" i="8"/>
  <c r="H876" i="2"/>
  <c r="Q42" i="8"/>
  <c r="H879" i="2" s="1"/>
  <c r="H579" i="2"/>
  <c r="J39" i="8"/>
  <c r="R39" i="8" s="1"/>
  <c r="H906" i="2" s="1"/>
  <c r="H666" i="2"/>
  <c r="R42" i="8"/>
  <c r="H909" i="2"/>
  <c r="B153" i="11"/>
  <c r="B113" i="9"/>
  <c r="E15" i="14"/>
  <c r="D15" i="14"/>
  <c r="J26" i="8"/>
  <c r="G28" i="8"/>
  <c r="H566" i="2" s="1"/>
  <c r="J28" i="8"/>
  <c r="R28" i="8" s="1"/>
  <c r="H896" i="2" s="1"/>
  <c r="H654" i="2"/>
  <c r="R40" i="8" l="1"/>
  <c r="H907" i="2" s="1"/>
  <c r="C85" i="4"/>
  <c r="H64" i="2" s="1"/>
  <c r="J36" i="8"/>
  <c r="H663" i="2" s="1"/>
  <c r="H79" i="2"/>
  <c r="H552" i="2"/>
  <c r="J11" i="8"/>
  <c r="H761" i="2"/>
  <c r="D9" i="14"/>
  <c r="H284" i="2"/>
  <c r="C219" i="2"/>
  <c r="C257" i="2"/>
  <c r="C296" i="2"/>
  <c r="C335" i="2"/>
  <c r="C373" i="2"/>
  <c r="C407" i="2"/>
  <c r="C441" i="2"/>
  <c r="C477" i="2"/>
  <c r="C511" i="2"/>
  <c r="C546" i="2"/>
  <c r="C581" i="2"/>
  <c r="C616" i="2"/>
  <c r="C650" i="2"/>
  <c r="C686" i="2"/>
  <c r="C722" i="2"/>
  <c r="C200" i="2"/>
  <c r="C248" i="2"/>
  <c r="C293" i="2"/>
  <c r="C339" i="2"/>
  <c r="C384" i="2"/>
  <c r="C445" i="2"/>
  <c r="C507" i="2"/>
  <c r="C569" i="2"/>
  <c r="C632" i="2"/>
  <c r="C692" i="2"/>
  <c r="C744" i="2"/>
  <c r="C766" i="2"/>
  <c r="C789" i="2"/>
  <c r="C811" i="2"/>
  <c r="C831" i="2"/>
  <c r="C853" i="2"/>
  <c r="C876" i="2"/>
  <c r="C899" i="2"/>
  <c r="C922" i="2"/>
  <c r="C944" i="2"/>
  <c r="C966" i="2"/>
  <c r="C988" i="2"/>
  <c r="C1010" i="2"/>
  <c r="C1032" i="2"/>
  <c r="C1054" i="2"/>
  <c r="C1077" i="2"/>
  <c r="C1100" i="2"/>
  <c r="C1122" i="2"/>
  <c r="C1144" i="2"/>
  <c r="C1166" i="2"/>
  <c r="C1188" i="2"/>
  <c r="C1211" i="2"/>
  <c r="C1233" i="2"/>
  <c r="C1255" i="2"/>
  <c r="C1278" i="2"/>
  <c r="C1302" i="2"/>
  <c r="C1324" i="2"/>
  <c r="C9" i="2"/>
  <c r="C31" i="2"/>
  <c r="C53" i="2"/>
  <c r="C177" i="2"/>
  <c r="C155" i="2"/>
  <c r="C133" i="2"/>
  <c r="C109" i="2"/>
  <c r="C86" i="2"/>
  <c r="A6" i="7"/>
  <c r="C182" i="2"/>
  <c r="C221" i="2"/>
  <c r="C259" i="2"/>
  <c r="C298" i="2"/>
  <c r="C337" i="2"/>
  <c r="C375" i="2"/>
  <c r="C408" i="2"/>
  <c r="C443" i="2"/>
  <c r="C478" i="2"/>
  <c r="C513" i="2"/>
  <c r="C548" i="2"/>
  <c r="C583" i="2"/>
  <c r="C617" i="2"/>
  <c r="C653" i="2"/>
  <c r="C688" i="2"/>
  <c r="C724" i="2"/>
  <c r="C202" i="2"/>
  <c r="C250" i="2"/>
  <c r="C295" i="2"/>
  <c r="C341" i="2"/>
  <c r="C387" i="2"/>
  <c r="C448" i="2"/>
  <c r="C512" i="2"/>
  <c r="C572" i="2"/>
  <c r="C635" i="2"/>
  <c r="C695" i="2"/>
  <c r="C745" i="2"/>
  <c r="C767" i="2"/>
  <c r="C790" i="2"/>
  <c r="C812" i="2"/>
  <c r="C832" i="2"/>
  <c r="C855" i="2"/>
  <c r="C877" i="2"/>
  <c r="C900" i="2"/>
  <c r="C923" i="2"/>
  <c r="C945" i="2"/>
  <c r="C967" i="2"/>
  <c r="C989" i="2"/>
  <c r="C1011" i="2"/>
  <c r="C1033" i="2"/>
  <c r="C1056" i="2"/>
  <c r="C1078" i="2"/>
  <c r="C1101" i="2"/>
  <c r="C1123" i="2"/>
  <c r="C1145" i="2"/>
  <c r="C1167" i="2"/>
  <c r="C1189" i="2"/>
  <c r="C1212" i="2"/>
  <c r="C1234" i="2"/>
  <c r="C1257" i="2"/>
  <c r="C1279" i="2"/>
  <c r="C1303" i="2"/>
  <c r="C1325" i="2"/>
  <c r="C10" i="2"/>
  <c r="C32" i="2"/>
  <c r="C54" i="2"/>
  <c r="C176" i="2"/>
  <c r="C154" i="2"/>
  <c r="C131" i="2"/>
  <c r="C108" i="2"/>
  <c r="C85" i="2"/>
  <c r="C186" i="2"/>
  <c r="C224" i="2"/>
  <c r="C263" i="2"/>
  <c r="C302" i="2"/>
  <c r="C340" i="2"/>
  <c r="C379" i="2"/>
  <c r="C411" i="2"/>
  <c r="C446" i="2"/>
  <c r="C481" i="2"/>
  <c r="C516" i="2"/>
  <c r="C551" i="2"/>
  <c r="C586" i="2"/>
  <c r="C622" i="2"/>
  <c r="C656" i="2"/>
  <c r="C693" i="2"/>
  <c r="C727" i="2"/>
  <c r="C206" i="2"/>
  <c r="C254" i="2"/>
  <c r="C299" i="2"/>
  <c r="C345" i="2"/>
  <c r="C392" i="2"/>
  <c r="C456" i="2"/>
  <c r="C518" i="2"/>
  <c r="C579" i="2"/>
  <c r="C640" i="2"/>
  <c r="C701" i="2"/>
  <c r="C747" i="2"/>
  <c r="C769" i="2"/>
  <c r="C792" i="2"/>
  <c r="C814" i="2"/>
  <c r="C835" i="2"/>
  <c r="C857" i="2"/>
  <c r="C880" i="2"/>
  <c r="C902" i="2"/>
  <c r="C925" i="2"/>
  <c r="C947" i="2"/>
  <c r="C969" i="2"/>
  <c r="C991" i="2"/>
  <c r="C1013" i="2"/>
  <c r="C1036" i="2"/>
  <c r="C1058" i="2"/>
  <c r="C1081" i="2"/>
  <c r="C1103" i="2"/>
  <c r="C1125" i="2"/>
  <c r="C1147" i="2"/>
  <c r="C1169" i="2"/>
  <c r="C1191" i="2"/>
  <c r="C1214" i="2"/>
  <c r="C1237" i="2"/>
  <c r="C1259" i="2"/>
  <c r="C1282" i="2"/>
  <c r="C1305" i="2"/>
  <c r="C1327" i="2"/>
  <c r="C12" i="2"/>
  <c r="C34" i="2"/>
  <c r="C56" i="2"/>
  <c r="C174" i="2"/>
  <c r="C151" i="2"/>
  <c r="C129" i="2"/>
  <c r="C105" i="2"/>
  <c r="C83" i="2"/>
  <c r="C192" i="2"/>
  <c r="C230" i="2"/>
  <c r="C268" i="2"/>
  <c r="C308" i="2"/>
  <c r="C346" i="2"/>
  <c r="C385" i="2"/>
  <c r="C416" i="2"/>
  <c r="C451" i="2"/>
  <c r="C486" i="2"/>
  <c r="C521" i="2"/>
  <c r="C556" i="2"/>
  <c r="C592" i="2"/>
  <c r="C628" i="2"/>
  <c r="C663" i="2"/>
  <c r="C697" i="2"/>
  <c r="C731" i="2"/>
  <c r="C213" i="2"/>
  <c r="C260" i="2"/>
  <c r="C305" i="2"/>
  <c r="C351" i="2"/>
  <c r="C403" i="2"/>
  <c r="C468" i="2"/>
  <c r="C529" i="2"/>
  <c r="C588" i="2"/>
  <c r="C648" i="2"/>
  <c r="C709" i="2"/>
  <c r="C750" i="2"/>
  <c r="C772" i="2"/>
  <c r="C795" i="2"/>
  <c r="C818" i="2"/>
  <c r="C839" i="2"/>
  <c r="C861" i="2"/>
  <c r="C883" i="2"/>
  <c r="C905" i="2"/>
  <c r="C928" i="2"/>
  <c r="C950" i="2"/>
  <c r="C972" i="2"/>
  <c r="C994" i="2"/>
  <c r="C1017" i="2"/>
  <c r="C1040" i="2"/>
  <c r="C1062" i="2"/>
  <c r="C1084" i="2"/>
  <c r="C1106" i="2"/>
  <c r="C1128" i="2"/>
  <c r="C1150" i="2"/>
  <c r="C1172" i="2"/>
  <c r="C1194" i="2"/>
  <c r="C1218" i="2"/>
  <c r="C1241" i="2"/>
  <c r="C1263" i="2"/>
  <c r="C1285" i="2"/>
  <c r="C1308" i="2"/>
  <c r="C1330" i="2"/>
  <c r="C15" i="2"/>
  <c r="C37" i="2"/>
  <c r="C59" i="2"/>
  <c r="C170" i="2"/>
  <c r="C147" i="2"/>
  <c r="C124" i="2"/>
  <c r="C102" i="2"/>
  <c r="C80" i="2"/>
  <c r="C196" i="2"/>
  <c r="C234" i="2"/>
  <c r="C273" i="2"/>
  <c r="C311" i="2"/>
  <c r="C350" i="2"/>
  <c r="C388" i="2"/>
  <c r="C419" i="2"/>
  <c r="C454" i="2"/>
  <c r="C489" i="2"/>
  <c r="C524" i="2"/>
  <c r="C560" i="2"/>
  <c r="C597" i="2"/>
  <c r="C631" i="2"/>
  <c r="C666" i="2"/>
  <c r="C700" i="2"/>
  <c r="C735" i="2"/>
  <c r="C218" i="2"/>
  <c r="C264" i="2"/>
  <c r="C309" i="2"/>
  <c r="C357" i="2"/>
  <c r="C412" i="2"/>
  <c r="C473" i="2"/>
  <c r="C534" i="2"/>
  <c r="C593" i="2"/>
  <c r="C654" i="2"/>
  <c r="C715" i="2"/>
  <c r="C752" i="2"/>
  <c r="C774" i="2"/>
  <c r="C798" i="2"/>
  <c r="A5" i="11"/>
  <c r="C841" i="2"/>
  <c r="C863" i="2"/>
  <c r="C885" i="2"/>
  <c r="C907" i="2"/>
  <c r="C930" i="2"/>
  <c r="C952" i="2"/>
  <c r="C974" i="2"/>
  <c r="C997" i="2"/>
  <c r="C1020" i="2"/>
  <c r="C1042" i="2"/>
  <c r="C1064" i="2"/>
  <c r="C1086" i="2"/>
  <c r="C1108" i="2"/>
  <c r="C1130" i="2"/>
  <c r="C1152" i="2"/>
  <c r="C1174" i="2"/>
  <c r="C1198" i="2"/>
  <c r="C1221" i="2"/>
  <c r="C1243" i="2"/>
  <c r="C1265" i="2"/>
  <c r="C1287" i="2"/>
  <c r="C1310" i="2"/>
  <c r="C1332" i="2"/>
  <c r="C17" i="2"/>
  <c r="C39" i="2"/>
  <c r="C62" i="2"/>
  <c r="C167" i="2"/>
  <c r="C145" i="2"/>
  <c r="C122" i="2"/>
  <c r="C100" i="2"/>
  <c r="C78" i="2"/>
  <c r="C238" i="2"/>
  <c r="C315" i="2"/>
  <c r="C354" i="2"/>
  <c r="C391" i="2"/>
  <c r="C422" i="2"/>
  <c r="C457" i="2"/>
  <c r="C492" i="2"/>
  <c r="C528" i="2"/>
  <c r="C565" i="2"/>
  <c r="C600" i="2"/>
  <c r="C634" i="2"/>
  <c r="C669" i="2"/>
  <c r="C703" i="2"/>
  <c r="C739" i="2"/>
  <c r="C222" i="2"/>
  <c r="C269" i="2"/>
  <c r="C316" i="2"/>
  <c r="C364" i="2"/>
  <c r="C417" i="2"/>
  <c r="C479" i="2"/>
  <c r="C540" i="2"/>
  <c r="C599" i="2"/>
  <c r="C659" i="2"/>
  <c r="C720" i="2"/>
  <c r="C754" i="2"/>
  <c r="C777" i="2"/>
  <c r="C801" i="2"/>
  <c r="C821" i="2"/>
  <c r="C843" i="2"/>
  <c r="C865" i="2"/>
  <c r="C887" i="2"/>
  <c r="C909" i="2"/>
  <c r="C932" i="2"/>
  <c r="C954" i="2"/>
  <c r="C977" i="2"/>
  <c r="C1000" i="2"/>
  <c r="C1022" i="2"/>
  <c r="C1044" i="2"/>
  <c r="C1066" i="2"/>
  <c r="C1088" i="2"/>
  <c r="C1110" i="2"/>
  <c r="C1132" i="2"/>
  <c r="C1154" i="2"/>
  <c r="C1177" i="2"/>
  <c r="C1201" i="2"/>
  <c r="C1223" i="2"/>
  <c r="C1245" i="2"/>
  <c r="C1267" i="2"/>
  <c r="C1289" i="2"/>
  <c r="C1312" i="2"/>
  <c r="C1334" i="2"/>
  <c r="C19" i="2"/>
  <c r="C42" i="2"/>
  <c r="C65" i="2"/>
  <c r="C165" i="2"/>
  <c r="C143" i="2"/>
  <c r="C120" i="2"/>
  <c r="C98" i="2"/>
  <c r="C76" i="2"/>
  <c r="C199" i="2"/>
  <c r="C277" i="2"/>
  <c r="C201" i="2"/>
  <c r="C240" i="2"/>
  <c r="C279" i="2"/>
  <c r="C317" i="2"/>
  <c r="C356" i="2"/>
  <c r="C393" i="2"/>
  <c r="C424" i="2"/>
  <c r="C458" i="2"/>
  <c r="C495" i="2"/>
  <c r="C530" i="2"/>
  <c r="C567" i="2"/>
  <c r="C602" i="2"/>
  <c r="C636" i="2"/>
  <c r="C671" i="2"/>
  <c r="C705" i="2"/>
  <c r="C781" i="2"/>
  <c r="C225" i="2"/>
  <c r="C272" i="2"/>
  <c r="C318" i="2"/>
  <c r="C366" i="2"/>
  <c r="C420" i="2"/>
  <c r="C482" i="2"/>
  <c r="C543" i="2"/>
  <c r="C601" i="2"/>
  <c r="C662" i="2"/>
  <c r="C723" i="2"/>
  <c r="C756" i="2"/>
  <c r="C778" i="2"/>
  <c r="C802" i="2"/>
  <c r="C822" i="2"/>
  <c r="C844" i="2"/>
  <c r="C866" i="2"/>
  <c r="C888" i="2"/>
  <c r="C910" i="2"/>
  <c r="C933" i="2"/>
  <c r="C956" i="2"/>
  <c r="C978" i="2"/>
  <c r="C1001" i="2"/>
  <c r="C1023" i="2"/>
  <c r="C1045" i="2"/>
  <c r="C1067" i="2"/>
  <c r="C1089" i="2"/>
  <c r="C1111" i="2"/>
  <c r="C1133" i="2"/>
  <c r="C1156" i="2"/>
  <c r="C1178" i="2"/>
  <c r="C1202" i="2"/>
  <c r="C1224" i="2"/>
  <c r="C1246" i="2"/>
  <c r="C1268" i="2"/>
  <c r="C1290" i="2"/>
  <c r="C1313" i="2"/>
  <c r="C1335" i="2"/>
  <c r="C21" i="2"/>
  <c r="C43" i="2"/>
  <c r="C66" i="2"/>
  <c r="C164" i="2"/>
  <c r="C142" i="2"/>
  <c r="C119" i="2"/>
  <c r="C97" i="2"/>
  <c r="C75" i="2"/>
  <c r="H290" i="2"/>
  <c r="G26" i="4"/>
  <c r="H86" i="2" s="1"/>
  <c r="H768" i="2"/>
  <c r="E43" i="8"/>
  <c r="H520" i="2" s="1"/>
  <c r="E73" i="9"/>
  <c r="H1110" i="2" s="1"/>
  <c r="E58" i="9"/>
  <c r="H1098" i="2" s="1"/>
  <c r="E40" i="9"/>
  <c r="H1001" i="2" s="1"/>
  <c r="C45" i="9"/>
  <c r="H942" i="2" s="1"/>
  <c r="E26" i="9"/>
  <c r="H987" i="2" s="1"/>
  <c r="H102" i="2"/>
  <c r="G34" i="4"/>
  <c r="H93" i="2" s="1"/>
  <c r="C10" i="14"/>
  <c r="H709" i="2"/>
  <c r="H766" i="2"/>
  <c r="H763" i="2"/>
  <c r="H764" i="2"/>
  <c r="Q17" i="8"/>
  <c r="H857" i="2" s="1"/>
  <c r="H646" i="2"/>
  <c r="R16" i="8"/>
  <c r="H886" i="2" s="1"/>
  <c r="J18" i="8"/>
  <c r="H648" i="2" s="1"/>
  <c r="H556" i="2"/>
  <c r="J17" i="8"/>
  <c r="D31" i="5"/>
  <c r="D36" i="5" s="1"/>
  <c r="I17" i="7"/>
  <c r="I31" i="7" s="1"/>
  <c r="L13" i="7"/>
  <c r="H416" i="2" s="1"/>
  <c r="H37" i="4"/>
  <c r="H95" i="4" s="1"/>
  <c r="F34" i="7"/>
  <c r="H305" i="2" s="1"/>
  <c r="D94" i="4"/>
  <c r="F107" i="9"/>
  <c r="H1195" i="2" s="1"/>
  <c r="E35" i="9"/>
  <c r="H996" i="2" s="1"/>
  <c r="B111" i="9"/>
  <c r="C46" i="8"/>
  <c r="B31" i="10"/>
  <c r="B38" i="7"/>
  <c r="B50" i="5"/>
  <c r="B151" i="11"/>
  <c r="B98" i="4"/>
  <c r="C44" i="6"/>
  <c r="H212" i="2" s="1"/>
  <c r="H191" i="2"/>
  <c r="D44" i="6"/>
  <c r="D46" i="6" s="1"/>
  <c r="D3" i="12"/>
  <c r="C31" i="5"/>
  <c r="H143" i="2" s="1"/>
  <c r="H31" i="5"/>
  <c r="H36" i="5" s="1"/>
  <c r="H110" i="2"/>
  <c r="L18" i="7"/>
  <c r="H421" i="2" s="1"/>
  <c r="C94" i="4"/>
  <c r="H71" i="2" s="1"/>
  <c r="D15" i="12"/>
  <c r="H11" i="2"/>
  <c r="N19" i="8"/>
  <c r="H769" i="2" s="1"/>
  <c r="G19" i="8"/>
  <c r="H559" i="2" s="1"/>
  <c r="H1334" i="2"/>
  <c r="F149" i="11"/>
  <c r="H1335" i="2" s="1"/>
  <c r="H875" i="2"/>
  <c r="R38" i="8"/>
  <c r="H905" i="2" s="1"/>
  <c r="H1329" i="2"/>
  <c r="F79" i="11"/>
  <c r="H1330" i="2" s="1"/>
  <c r="M43" i="8"/>
  <c r="H760" i="2" s="1"/>
  <c r="R31" i="8"/>
  <c r="H898" i="2" s="1"/>
  <c r="H658" i="2"/>
  <c r="H1167" i="2"/>
  <c r="F98" i="9"/>
  <c r="H266" i="2"/>
  <c r="E31" i="7"/>
  <c r="H43" i="8"/>
  <c r="H610" i="2" s="1"/>
  <c r="H567" i="2"/>
  <c r="J30" i="8"/>
  <c r="H310" i="2"/>
  <c r="G31" i="7"/>
  <c r="R12" i="8"/>
  <c r="H882" i="2" s="1"/>
  <c r="H642" i="2"/>
  <c r="D31" i="7"/>
  <c r="H244" i="2"/>
  <c r="H651" i="2"/>
  <c r="R22" i="8"/>
  <c r="H891" i="2" s="1"/>
  <c r="H664" i="2"/>
  <c r="R37" i="8"/>
  <c r="H904" i="2" s="1"/>
  <c r="D46" i="9"/>
  <c r="H975" i="2" s="1"/>
  <c r="H974" i="2"/>
  <c r="D56" i="4"/>
  <c r="H644" i="2"/>
  <c r="R14" i="8"/>
  <c r="H884" i="2" s="1"/>
  <c r="R23" i="8"/>
  <c r="H548" i="2"/>
  <c r="F43" i="8"/>
  <c r="H550" i="2" s="1"/>
  <c r="H561" i="2"/>
  <c r="E82" i="9"/>
  <c r="H1119" i="2" s="1"/>
  <c r="R27" i="8"/>
  <c r="H895" i="2" s="1"/>
  <c r="C17" i="7"/>
  <c r="H765" i="2"/>
  <c r="H41" i="8"/>
  <c r="H608" i="2" s="1"/>
  <c r="E18" i="9"/>
  <c r="H982" i="2" s="1"/>
  <c r="E77" i="9"/>
  <c r="H1114" i="2" s="1"/>
  <c r="L14" i="7"/>
  <c r="H417" i="2" s="1"/>
  <c r="H656" i="2"/>
  <c r="K43" i="8"/>
  <c r="H700" i="2" s="1"/>
  <c r="E79" i="11"/>
  <c r="H1320" i="2" s="1"/>
  <c r="H263" i="2"/>
  <c r="H363" i="2"/>
  <c r="Q25" i="8"/>
  <c r="H863" i="2" s="1"/>
  <c r="H542" i="2"/>
  <c r="H873" i="2"/>
  <c r="H877" i="2"/>
  <c r="H969" i="2"/>
  <c r="D41" i="8"/>
  <c r="H829" i="2"/>
  <c r="I41" i="8"/>
  <c r="H638" i="2" s="1"/>
  <c r="K31" i="7"/>
  <c r="D99" i="9"/>
  <c r="H1093" i="2" s="1"/>
  <c r="N30" i="8"/>
  <c r="H377" i="2"/>
  <c r="L19" i="7"/>
  <c r="H422" i="2" s="1"/>
  <c r="N41" i="8"/>
  <c r="H307" i="2"/>
  <c r="H762" i="2"/>
  <c r="H574" i="2"/>
  <c r="J15" i="8"/>
  <c r="L23" i="7"/>
  <c r="H426" i="2" s="1"/>
  <c r="Q26" i="8"/>
  <c r="H864" i="2" s="1"/>
  <c r="H746" i="2"/>
  <c r="H1127" i="2"/>
  <c r="G35" i="8"/>
  <c r="J31" i="7"/>
  <c r="C68" i="9"/>
  <c r="H31" i="7"/>
  <c r="E149" i="11"/>
  <c r="H1325" i="2" s="1"/>
  <c r="J13" i="8"/>
  <c r="H679" i="2"/>
  <c r="H806" i="2"/>
  <c r="H784" i="2"/>
  <c r="G31" i="5"/>
  <c r="M41" i="8"/>
  <c r="H758" i="2" s="1"/>
  <c r="Q33" i="8"/>
  <c r="H870" i="2" s="1"/>
  <c r="C87" i="9"/>
  <c r="Q35" i="8"/>
  <c r="H872" i="2" s="1"/>
  <c r="H554" i="2"/>
  <c r="H218" i="2"/>
  <c r="E13" i="9"/>
  <c r="J34" i="8"/>
  <c r="C46" i="4"/>
  <c r="H33" i="2" s="1"/>
  <c r="E92" i="9"/>
  <c r="H1129" i="2" s="1"/>
  <c r="J33" i="8"/>
  <c r="E54" i="9"/>
  <c r="H1094" i="2" s="1"/>
  <c r="J24" i="8"/>
  <c r="H562" i="2"/>
  <c r="G79" i="4"/>
  <c r="H653" i="2"/>
  <c r="H1244" i="2"/>
  <c r="H563" i="2"/>
  <c r="C436" i="2"/>
  <c r="C469" i="2"/>
  <c r="C500" i="2"/>
  <c r="C532" i="2"/>
  <c r="C564" i="2"/>
  <c r="C595" i="2"/>
  <c r="C627" i="2"/>
  <c r="C658" i="2"/>
  <c r="C689" i="2"/>
  <c r="C721" i="2"/>
  <c r="C193" i="2"/>
  <c r="C237" i="2"/>
  <c r="C278" i="2"/>
  <c r="C320" i="2"/>
  <c r="C362" i="2"/>
  <c r="C409" i="2"/>
  <c r="C465" i="2"/>
  <c r="C520" i="2"/>
  <c r="C574" i="2"/>
  <c r="C629" i="2"/>
  <c r="C684" i="2"/>
  <c r="C738" i="2"/>
  <c r="C759" i="2"/>
  <c r="C779" i="2"/>
  <c r="C800" i="2"/>
  <c r="C820" i="2"/>
  <c r="C838" i="2"/>
  <c r="C858" i="2"/>
  <c r="C878" i="2"/>
  <c r="C898" i="2"/>
  <c r="C919" i="2"/>
  <c r="C939" i="2"/>
  <c r="C959" i="2"/>
  <c r="C979" i="2"/>
  <c r="C999" i="2"/>
  <c r="C1019" i="2"/>
  <c r="C1039" i="2"/>
  <c r="C1059" i="2"/>
  <c r="C1079" i="2"/>
  <c r="C1099" i="2"/>
  <c r="C1119" i="2"/>
  <c r="C1139" i="2"/>
  <c r="C1159" i="2"/>
  <c r="C1179" i="2"/>
  <c r="C1200" i="2"/>
  <c r="C1220" i="2"/>
  <c r="C1240" i="2"/>
  <c r="C1260" i="2"/>
  <c r="C1280" i="2"/>
  <c r="C1301" i="2"/>
  <c r="C1321" i="2"/>
  <c r="C4" i="2"/>
  <c r="C24" i="2"/>
  <c r="C44" i="2"/>
  <c r="C64" i="2"/>
  <c r="C168" i="2"/>
  <c r="C148" i="2"/>
  <c r="C128" i="2"/>
  <c r="C107" i="2"/>
  <c r="C87" i="2"/>
  <c r="C430" i="2"/>
  <c r="C462" i="2"/>
  <c r="C494" i="2"/>
  <c r="C525" i="2"/>
  <c r="C557" i="2"/>
  <c r="C589" i="2"/>
  <c r="C620" i="2"/>
  <c r="C652" i="2"/>
  <c r="C683" i="2"/>
  <c r="C714" i="2"/>
  <c r="C185" i="2"/>
  <c r="C229" i="2"/>
  <c r="C270" i="2"/>
  <c r="C312" i="2"/>
  <c r="C353" i="2"/>
  <c r="C398" i="2"/>
  <c r="C453" i="2"/>
  <c r="C510" i="2"/>
  <c r="C563" i="2"/>
  <c r="C618" i="2"/>
  <c r="C673" i="2"/>
  <c r="C729" i="2"/>
  <c r="C755" i="2"/>
  <c r="C775" i="2"/>
  <c r="C796" i="2"/>
  <c r="C816" i="2"/>
  <c r="C834" i="2"/>
  <c r="C854" i="2"/>
  <c r="C874" i="2"/>
  <c r="C894" i="2"/>
  <c r="C915" i="2"/>
  <c r="C935" i="2"/>
  <c r="C955" i="2"/>
  <c r="C975" i="2"/>
  <c r="C995" i="2"/>
  <c r="C1015" i="2"/>
  <c r="C1035" i="2"/>
  <c r="C1055" i="2"/>
  <c r="C1075" i="2"/>
  <c r="C1095" i="2"/>
  <c r="C1115" i="2"/>
  <c r="C1135" i="2"/>
  <c r="C1155" i="2"/>
  <c r="C1175" i="2"/>
  <c r="C1195" i="2"/>
  <c r="C1216" i="2"/>
  <c r="C1236" i="2"/>
  <c r="C1256" i="2"/>
  <c r="C1276" i="2"/>
  <c r="C1297" i="2"/>
  <c r="C1317" i="2"/>
  <c r="A5" i="9"/>
  <c r="C20" i="2"/>
  <c r="C40" i="2"/>
  <c r="C60" i="2"/>
  <c r="C172" i="2"/>
  <c r="C152" i="2"/>
  <c r="C132" i="2"/>
  <c r="C111" i="2"/>
  <c r="H354" i="2" l="1"/>
  <c r="R36" i="8"/>
  <c r="H903" i="2" s="1"/>
  <c r="C56" i="4"/>
  <c r="H41" i="2" s="1"/>
  <c r="R18" i="8"/>
  <c r="H888" i="2" s="1"/>
  <c r="H641" i="2"/>
  <c r="R11" i="8"/>
  <c r="H881" i="2" s="1"/>
  <c r="D95" i="4"/>
  <c r="C46" i="9"/>
  <c r="H943" i="2" s="1"/>
  <c r="E45" i="9"/>
  <c r="E46" i="9" s="1"/>
  <c r="H1007" i="2" s="1"/>
  <c r="G37" i="4"/>
  <c r="H94" i="2" s="1"/>
  <c r="D10" i="12"/>
  <c r="Q19" i="8"/>
  <c r="Q43" i="8" s="1"/>
  <c r="H880" i="2" s="1"/>
  <c r="J19" i="8"/>
  <c r="H649" i="2" s="1"/>
  <c r="R17" i="8"/>
  <c r="H887" i="2" s="1"/>
  <c r="H647" i="2"/>
  <c r="C46" i="6"/>
  <c r="E10" i="14" s="1"/>
  <c r="D10" i="14" s="1"/>
  <c r="D5" i="12"/>
  <c r="C36" i="5"/>
  <c r="H147" i="2" s="1"/>
  <c r="D42" i="5"/>
  <c r="D45" i="5" s="1"/>
  <c r="D33" i="5"/>
  <c r="H33" i="5"/>
  <c r="H977" i="2"/>
  <c r="E21" i="9"/>
  <c r="H985" i="2" s="1"/>
  <c r="R26" i="8"/>
  <c r="H894" i="2" s="1"/>
  <c r="H1038" i="2"/>
  <c r="C98" i="9"/>
  <c r="R15" i="8"/>
  <c r="H885" i="2" s="1"/>
  <c r="H645" i="2"/>
  <c r="G34" i="7"/>
  <c r="H327" i="2" s="1"/>
  <c r="H324" i="2"/>
  <c r="H37" i="5"/>
  <c r="D37" i="5"/>
  <c r="H170" i="2"/>
  <c r="G36" i="5"/>
  <c r="G33" i="5"/>
  <c r="H171" i="2" s="1"/>
  <c r="C33" i="5"/>
  <c r="H144" i="2" s="1"/>
  <c r="H788" i="2"/>
  <c r="Q41" i="8"/>
  <c r="H878" i="2" s="1"/>
  <c r="H657" i="2"/>
  <c r="E34" i="7"/>
  <c r="H283" i="2" s="1"/>
  <c r="H280" i="2"/>
  <c r="Q30" i="8"/>
  <c r="H867" i="2" s="1"/>
  <c r="H777" i="2"/>
  <c r="H652" i="2"/>
  <c r="R24" i="8"/>
  <c r="H892" i="2" s="1"/>
  <c r="R25" i="8"/>
  <c r="H893" i="2" s="1"/>
  <c r="R33" i="8"/>
  <c r="H900" i="2" s="1"/>
  <c r="H660" i="2"/>
  <c r="E68" i="9"/>
  <c r="H1108" i="2" s="1"/>
  <c r="H1022" i="2"/>
  <c r="I43" i="8"/>
  <c r="H640" i="2" s="1"/>
  <c r="N43" i="8"/>
  <c r="H790" i="2" s="1"/>
  <c r="J34" i="7"/>
  <c r="H393" i="2" s="1"/>
  <c r="H390" i="2"/>
  <c r="H258" i="2"/>
  <c r="D34" i="7"/>
  <c r="H261" i="2" s="1"/>
  <c r="E87" i="9"/>
  <c r="D13" i="12"/>
  <c r="D12" i="12"/>
  <c r="H124" i="2"/>
  <c r="D11" i="12"/>
  <c r="R13" i="8"/>
  <c r="H883" i="2" s="1"/>
  <c r="H643" i="2"/>
  <c r="H346" i="2"/>
  <c r="H34" i="7"/>
  <c r="H349" i="2" s="1"/>
  <c r="K34" i="7"/>
  <c r="H415" i="2" s="1"/>
  <c r="H412" i="2"/>
  <c r="G41" i="8"/>
  <c r="D43" i="8"/>
  <c r="H490" i="2" s="1"/>
  <c r="H488" i="2"/>
  <c r="I34" i="7"/>
  <c r="H371" i="2" s="1"/>
  <c r="H368" i="2"/>
  <c r="H661" i="2"/>
  <c r="R34" i="8"/>
  <c r="H901" i="2" s="1"/>
  <c r="J35" i="8"/>
  <c r="H572" i="2"/>
  <c r="H222" i="2"/>
  <c r="L17" i="7"/>
  <c r="H420" i="2" s="1"/>
  <c r="C31" i="7"/>
  <c r="H1178" i="2"/>
  <c r="F99" i="9"/>
  <c r="H1179" i="2" s="1"/>
  <c r="G95" i="4" l="1"/>
  <c r="E6" i="14" s="1"/>
  <c r="C95" i="4"/>
  <c r="D6" i="12" s="1"/>
  <c r="D20" i="12" s="1"/>
  <c r="H1006" i="2"/>
  <c r="C11" i="14"/>
  <c r="D4" i="12"/>
  <c r="D19" i="12" s="1"/>
  <c r="D18" i="12"/>
  <c r="H859" i="2"/>
  <c r="H214" i="2"/>
  <c r="C7" i="14"/>
  <c r="D7" i="14" s="1"/>
  <c r="R19" i="8"/>
  <c r="H889" i="2" s="1"/>
  <c r="H42" i="5"/>
  <c r="H662" i="2"/>
  <c r="R35" i="8"/>
  <c r="H902" i="2" s="1"/>
  <c r="C99" i="9"/>
  <c r="H1050" i="2" s="1"/>
  <c r="H1049" i="2"/>
  <c r="H1124" i="2"/>
  <c r="E98" i="9"/>
  <c r="H578" i="2"/>
  <c r="J41" i="8"/>
  <c r="G43" i="8"/>
  <c r="H580" i="2" s="1"/>
  <c r="L31" i="7"/>
  <c r="H434" i="2" s="1"/>
  <c r="H236" i="2"/>
  <c r="C34" i="7"/>
  <c r="R30" i="8"/>
  <c r="H897" i="2" s="1"/>
  <c r="H174" i="2"/>
  <c r="D8" i="12"/>
  <c r="C42" i="5"/>
  <c r="C37" i="5"/>
  <c r="G37" i="5"/>
  <c r="H72" i="2" l="1"/>
  <c r="D16" i="12"/>
  <c r="C6" i="14"/>
  <c r="D6" i="14" s="1"/>
  <c r="H125" i="2"/>
  <c r="D21" i="12"/>
  <c r="H148" i="2"/>
  <c r="H175" i="2"/>
  <c r="G42" i="5"/>
  <c r="G44" i="5" s="1"/>
  <c r="H178" i="2" s="1"/>
  <c r="E99" i="9"/>
  <c r="H1136" i="2" s="1"/>
  <c r="H1135" i="2"/>
  <c r="H153" i="2"/>
  <c r="C45" i="5"/>
  <c r="H156" i="2" s="1"/>
  <c r="L34" i="7"/>
  <c r="H239" i="2"/>
  <c r="R41" i="8"/>
  <c r="H668" i="2"/>
  <c r="J43" i="8"/>
  <c r="H670" i="2" s="1"/>
  <c r="H45" i="5"/>
  <c r="D44" i="5"/>
  <c r="H44" i="5"/>
  <c r="H437" i="2" l="1"/>
  <c r="E11" i="14"/>
  <c r="D11" i="14" s="1"/>
  <c r="H908" i="2"/>
  <c r="R43" i="8"/>
  <c r="H910" i="2" s="1"/>
  <c r="C44" i="5"/>
  <c r="G45" i="5"/>
  <c r="H179" i="2" s="1"/>
  <c r="H176" i="2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<sst xmlns="http://schemas.openxmlformats.org/spreadsheetml/2006/main" count="4322" uniqueCount="1003">
  <si>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</si>
  <si>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</si>
  <si>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</si>
  <si>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</si>
  <si>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</si>
  <si>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</si>
  <si>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</si>
  <si>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</si>
  <si>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</si>
  <si>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</si>
  <si>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</si>
  <si>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</si>
  <si>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</si>
  <si>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</si>
  <si>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</si>
  <si>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</si>
  <si>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</si>
  <si>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</si>
  <si>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</si>
  <si>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</si>
  <si>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</si>
  <si>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</si>
  <si>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</si>
  <si>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</si>
  <si>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</si>
  <si>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</si>
  <si>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</si>
  <si>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</si>
  <si>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</si>
  <si>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</si>
  <si>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</si>
  <si>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</si>
  <si>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</si>
  <si>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</si>
  <si>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</si>
  <si>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</si>
  <si>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</si>
  <si>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</si>
  <si>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</si>
  <si>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</si>
  <si>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</si>
  <si>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</si>
  <si>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</si>
  <si>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</si>
  <si>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</si>
  <si>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</si>
  <si>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</si>
  <si>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</si>
  <si>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</si>
  <si>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</si>
  <si>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</si>
  <si>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</si>
  <si>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</si>
  <si>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</si>
  <si>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</si>
  <si>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</si>
  <si>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</si>
  <si>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</si>
  <si>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</si>
  <si>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</si>
  <si>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</si>
  <si>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</si>
  <si>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</si>
  <si>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</si>
  <si>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</si>
  <si>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</si>
  <si>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</si>
  <si>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</si>
  <si>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</si>
  <si>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</si>
  <si>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</si>
  <si>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</si>
  <si>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</si>
  <si>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</si>
  <si>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</si>
  <si>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</si>
  <si>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</si>
  <si>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</si>
  <si>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</si>
  <si>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</si>
  <si>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</si>
  <si>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</si>
  <si>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</si>
  <si>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</si>
  <si>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</si>
  <si>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</si>
  <si>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</si>
  <si>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</si>
  <si>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</si>
  <si>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</si>
  <si>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</si>
  <si>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</si>
  <si>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</si>
  <si>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</si>
  <si>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</si>
  <si>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</si>
  <si>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</si>
  <si>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</si>
  <si>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</si>
  <si>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</si>
  <si>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</si>
  <si>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</si>
  <si>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</si>
  <si>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</si>
  <si>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</si>
  <si>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</si>
  <si>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</si>
  <si>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</si>
  <si>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</si>
  <si>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</si>
  <si>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</si>
  <si>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</si>
  <si>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</si>
  <si>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</si>
  <si>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</si>
  <si>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</si>
  <si>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</si>
  <si>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</si>
  <si>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</si>
  <si>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</si>
  <si>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</si>
  <si>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</si>
  <si>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</si>
  <si>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</si>
  <si>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</si>
  <si>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</si>
  <si>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</si>
  <si>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</si>
  <si>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</si>
  <si>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</si>
  <si>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</si>
  <si>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</si>
  <si>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</si>
  <si>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</si>
  <si>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</si>
  <si>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</si>
  <si>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</si>
  <si>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</si>
  <si>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</si>
  <si>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</si>
  <si>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</si>
  <si>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</si>
  <si>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</si>
  <si>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</si>
  <si>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</si>
  <si>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</si>
  <si>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</si>
  <si>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</si>
  <si>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</si>
  <si>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</si>
  <si>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</si>
  <si>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</si>
  <si>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</si>
  <si>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</si>
  <si>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</si>
  <si>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</si>
  <si>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</si>
  <si>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</si>
  <si>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</si>
  <si>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</si>
  <si>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</si>
  <si>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</si>
  <si>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</si>
  <si>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</si>
  <si>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</si>
  <si>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</si>
  <si>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</si>
  <si>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</si>
  <si>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</si>
  <si>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</si>
  <si>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</si>
  <si>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</si>
  <si>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</si>
  <si>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</si>
  <si>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</si>
  <si>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</si>
  <si>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</si>
  <si>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</si>
  <si>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</si>
  <si>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</si>
  <si>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</si>
  <si>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</si>
  <si>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</si>
  <si>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</si>
  <si>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</si>
  <si>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</si>
  <si>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</si>
  <si>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</si>
  <si>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</si>
  <si>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</si>
  <si>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</si>
  <si>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</si>
  <si>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</si>
  <si>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</si>
  <si>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</si>
  <si>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</si>
  <si>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</si>
  <si>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</si>
  <si>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</si>
  <si>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</si>
  <si>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</si>
  <si>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</si>
  <si>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</si>
  <si>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</si>
  <si>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</si>
  <si>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</si>
  <si>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</si>
  <si>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</si>
  <si>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</si>
  <si>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</si>
  <si>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</si>
  <si>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</si>
  <si>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</si>
  <si>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</si>
  <si>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</si>
  <si>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</si>
  <si>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</si>
  <si>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</si>
  <si>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</si>
  <si>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</si>
  <si>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</si>
  <si>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</si>
  <si>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</si>
  <si>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</si>
  <si>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</si>
  <si>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</si>
  <si>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</si>
  <si>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</si>
  <si>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</si>
  <si>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</si>
  <si>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</si>
  <si>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</si>
  <si>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</si>
  <si>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</si>
  <si>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</si>
  <si>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</si>
  <si>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</si>
  <si>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</si>
  <si>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</si>
  <si>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</si>
  <si>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</si>
  <si>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</si>
  <si>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</si>
  <si>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</si>
  <si>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</si>
  <si>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</si>
  <si>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</si>
  <si>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</si>
  <si>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</si>
  <si>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</si>
  <si>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</si>
  <si>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</si>
  <si>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</si>
  <si>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</si>
  <si>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</si>
  <si>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</si>
  <si>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</si>
  <si>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</si>
  <si>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</si>
  <si>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</si>
  <si>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</si>
  <si>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</si>
  <si>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</si>
  <si>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</si>
  <si>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</si>
  <si>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</si>
  <si>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</si>
  <si>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</si>
  <si>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</si>
  <si>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</si>
  <si>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</si>
  <si>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</si>
  <si>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</si>
  <si>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</si>
  <si>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</si>
  <si>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</si>
  <si>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</si>
  <si>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</si>
  <si>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</si>
  <si>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</si>
  <si>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</si>
  <si>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</si>
  <si>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</si>
  <si>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</si>
  <si>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</si>
  <si>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</si>
  <si>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</si>
  <si>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</si>
  <si>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</si>
  <si>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</si>
  <si>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</si>
  <si>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</si>
  <si>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</si>
  <si>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</si>
  <si>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</si>
  <si>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</si>
  <si>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</si>
  <si>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</si>
  <si>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</si>
  <si>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</si>
  <si>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</si>
  <si>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</si>
  <si>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</si>
  <si>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</si>
  <si>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</si>
  <si>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</si>
  <si>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</si>
  <si>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</si>
  <si>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</si>
  <si>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</si>
  <si>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</si>
  <si>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</si>
  <si>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</si>
  <si>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</si>
  <si>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</si>
  <si>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</si>
  <si>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</si>
  <si>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</si>
  <si>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</si>
  <si>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</si>
  <si>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</si>
  <si>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</si>
  <si>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</si>
  <si>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</si>
  <si>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</si>
  <si>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</si>
  <si>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</si>
  <si>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</si>
  <si>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</si>
  <si>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</si>
  <si>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</si>
  <si>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</si>
  <si>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</si>
  <si>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</si>
  <si>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</si>
  <si>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</si>
  <si>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</si>
  <si>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</si>
  <si>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</si>
  <si>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</si>
  <si>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</si>
  <si>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</si>
  <si>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</si>
  <si>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</si>
  <si>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</si>
  <si>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</si>
  <si>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</si>
  <si>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</si>
  <si>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</si>
  <si>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</si>
  <si>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</si>
  <si>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</si>
  <si>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</si>
  <si>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</si>
  <si>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</si>
  <si>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</si>
  <si>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</si>
  <si>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</si>
  <si>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</si>
  <si>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</si>
  <si>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</si>
  <si>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</si>
  <si>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</si>
  <si>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</si>
  <si>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</si>
  <si>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</si>
  <si>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</si>
  <si>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</si>
  <si>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</si>
  <si>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</si>
  <si>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</si>
  <si>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</si>
  <si>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</si>
  <si>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</si>
  <si>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</si>
  <si>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</si>
  <si>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</si>
  <si>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</si>
  <si>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</si>
  <si>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</si>
  <si>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</si>
  <si>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</si>
  <si>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</si>
  <si>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</si>
  <si>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</si>
  <si>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</si>
  <si>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</si>
  <si>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</si>
  <si>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</si>
  <si>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</si>
  <si>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</si>
  <si>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</si>
  <si>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</si>
  <si>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</si>
  <si>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</si>
  <si>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</si>
  <si>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</si>
  <si>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</si>
  <si>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</si>
  <si>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</si>
  <si>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</si>
  <si>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</si>
  <si>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</si>
  <si>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</si>
  <si>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</si>
  <si>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</si>
  <si>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</si>
  <si>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</si>
  <si>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</si>
  <si>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</si>
  <si>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</si>
  <si>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</si>
  <si>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</si>
  <si>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</si>
  <si>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</si>
  <si>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</si>
  <si>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</si>
  <si>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</si>
  <si>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</si>
  <si>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</si>
  <si>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</si>
  <si>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</si>
  <si>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</si>
  <si>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</si>
  <si>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</si>
  <si>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</si>
  <si>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</si>
  <si>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</si>
  <si>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</si>
  <si>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</si>
  <si>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</si>
  <si>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</si>
  <si>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</si>
  <si>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</si>
  <si>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</si>
  <si>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</si>
  <si>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</si>
  <si>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</si>
  <si>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</si>
  <si>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</si>
  <si>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</si>
  <si>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</si>
  <si>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</si>
  <si>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</si>
  <si>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</si>
  <si>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</si>
  <si>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</si>
  <si>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</si>
  <si>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</si>
  <si>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</si>
  <si>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</si>
  <si>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</si>
  <si>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</si>
  <si>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</si>
  <si>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</si>
  <si>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</si>
  <si>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</si>
  <si>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</si>
  <si>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</si>
  <si>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</si>
  <si>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</si>
  <si>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</si>
  <si>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</si>
  <si>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</si>
  <si>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</si>
  <si>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</si>
  <si>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</si>
  <si>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</si>
  <si>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</si>
  <si>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</si>
  <si>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</si>
  <si>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</si>
  <si>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</si>
  <si>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</si>
  <si>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</si>
  <si>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</si>
  <si>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</si>
  <si>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</si>
  <si>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</si>
  <si>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</si>
  <si>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</si>
  <si>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</si>
  <si>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</si>
  <si>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</si>
  <si>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</si>
  <si>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</si>
  <si>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</si>
  <si>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</si>
  <si>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</si>
  <si>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</si>
  <si>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</si>
  <si>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</si>
  <si>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</si>
  <si>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</si>
  <si>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</si>
  <si>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</si>
  <si>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</si>
  <si>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</si>
  <si>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</si>
  <si>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</si>
  <si>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</si>
  <si>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</si>
  <si>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</si>
  <si>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</si>
  <si>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</si>
  <si>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</si>
  <si>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</si>
  <si>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</si>
  <si>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</si>
  <si>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</si>
  <si>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</si>
  <si>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</si>
  <si>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</si>
  <si>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</si>
  <si>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</si>
  <si>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</si>
  <si>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</si>
  <si>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</si>
  <si>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</si>
  <si>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</si>
  <si>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</si>
  <si>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</si>
  <si>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</si>
  <si>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</si>
  <si>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</si>
  <si>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</si>
  <si>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</si>
  <si>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</si>
  <si>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</si>
  <si>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</si>
  <si>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</si>
  <si>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</si>
  <si>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</si>
  <si>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</si>
  <si>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</si>
  <si>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</si>
  <si>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</si>
  <si>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</si>
  <si>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</si>
  <si>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</si>
  <si>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</si>
  <si>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</si>
  <si>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</si>
  <si>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</si>
  <si>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</si>
  <si>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</si>
  <si>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</si>
  <si>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</si>
  <si>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</si>
  <si>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</si>
  <si>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</si>
  <si>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</si>
  <si>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</si>
  <si>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</si>
  <si>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</si>
  <si>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</si>
  <si>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</si>
  <si>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</si>
  <si>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</si>
  <si>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</si>
  <si>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</si>
  <si>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</si>
  <si>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</si>
  <si>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</si>
  <si>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</si>
  <si>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</si>
  <si>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</si>
  <si>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</si>
  <si>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</si>
  <si>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</si>
  <si>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</si>
  <si>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</si>
  <si>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</si>
  <si>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</si>
  <si>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</si>
  <si>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</si>
  <si>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</si>
  <si>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</si>
  <si>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</si>
  <si>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</si>
  <si>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</si>
  <si>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</si>
  <si>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</si>
  <si>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</si>
  <si>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</si>
  <si>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</si>
  <si>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</si>
  <si>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</si>
  <si>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</si>
  <si>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</si>
  <si>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</si>
  <si>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</si>
  <si>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</si>
  <si>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</si>
  <si>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</si>
  <si>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</si>
  <si>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</si>
  <si>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</si>
  <si>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</si>
  <si>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</si>
  <si>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</si>
  <si>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</si>
  <si>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</si>
  <si>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</si>
  <si>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</si>
  <si>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</si>
  <si>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</si>
  <si>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</si>
  <si>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</si>
  <si>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</si>
  <si>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</si>
  <si>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</si>
  <si>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</si>
  <si>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</si>
  <si>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</si>
  <si>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</si>
  <si>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</si>
  <si>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</si>
  <si>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</si>
  <si>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</si>
  <si>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</si>
  <si>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</si>
  <si>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</si>
  <si>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</si>
  <si>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</si>
  <si>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</si>
  <si>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</si>
  <si>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</si>
  <si>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</si>
  <si>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</si>
  <si>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</si>
  <si>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</si>
  <si>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</si>
  <si>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</si>
  <si>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</si>
  <si>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</si>
  <si>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</si>
  <si>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</si>
  <si>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</si>
  <si>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</si>
  <si>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</si>
  <si>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</si>
  <si>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</si>
  <si>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</si>
  <si>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</si>
  <si>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</si>
  <si>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</si>
  <si>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</si>
  <si>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</si>
  <si>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</si>
  <si>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</si>
  <si>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</si>
  <si>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</si>
  <si>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</si>
  <si>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</si>
  <si>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</si>
  <si>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</si>
  <si>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</si>
  <si>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</si>
  <si>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</si>
  <si>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</si>
  <si>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</si>
  <si>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</si>
  <si>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</si>
  <si>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</si>
  <si>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</si>
  <si>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</si>
  <si>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</si>
  <si>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</si>
  <si>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</si>
  <si>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</si>
  <si>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</si>
  <si>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</si>
  <si>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</si>
  <si>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</si>
  <si>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</si>
  <si>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</si>
  <si>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</si>
  <si>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</si>
  <si>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</si>
  <si>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</si>
  <si>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</si>
  <si>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</si>
  <si>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</si>
  <si>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</si>
  <si>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</si>
  <si>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</si>
  <si>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</si>
  <si>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</si>
  <si>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</si>
  <si>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</si>
  <si>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</si>
  <si>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</si>
  <si>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</si>
  <si>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</si>
  <si>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</si>
  <si>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</si>
  <si>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</si>
  <si>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</si>
  <si>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</si>
  <si>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</si>
  <si>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</si>
  <si>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</si>
  <si>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</si>
  <si>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</si>
  <si>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</si>
  <si>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</si>
  <si>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</si>
  <si>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</si>
  <si>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</si>
  <si>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</si>
  <si>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</si>
  <si>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</si>
  <si>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</si>
  <si>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</si>
  <si>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</si>
  <si>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</si>
  <si>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</si>
  <si>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</si>
  <si>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</si>
  <si>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</si>
  <si>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</si>
  <si>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</si>
  <si>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</si>
  <si>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</si>
  <si>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</si>
  <si>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</si>
  <si>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</si>
  <si>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</si>
  <si>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</si>
  <si>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</si>
  <si>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</si>
  <si>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</si>
  <si>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</si>
  <si>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</si>
  <si>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</si>
  <si>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</si>
  <si>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</si>
  <si>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</si>
  <si>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</si>
  <si>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</si>
  <si>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</si>
  <si>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</si>
  <si>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</si>
  <si>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</si>
  <si>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</si>
  <si>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</si>
  <si>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</si>
  <si>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</si>
  <si>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</si>
  <si>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</si>
  <si>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</si>
  <si>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</si>
  <si>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</si>
  <si>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</si>
  <si>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</si>
  <si>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</si>
  <si>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</si>
  <si>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</si>
  <si>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</si>
  <si>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</si>
  <si>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</si>
  <si>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</si>
  <si>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</si>
  <si>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</si>
  <si>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</si>
  <si>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</si>
  <si>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</si>
  <si>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</si>
  <si>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</si>
  <si>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</si>
  <si>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</si>
  <si>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</si>
  <si>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</si>
  <si>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</si>
  <si>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</si>
  <si>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</si>
  <si>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</si>
  <si>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</si>
  <si>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</si>
  <si>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</si>
  <si>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</si>
  <si>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</si>
  <si>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</si>
  <si>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</si>
  <si>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</si>
  <si>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</si>
  <si>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</si>
  <si>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</si>
  <si>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</si>
  <si>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</si>
  <si>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</si>
  <si>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</si>
  <si>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</si>
  <si>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</si>
  <si>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</si>
  <si>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</si>
  <si>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</si>
  <si>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</si>
  <si>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</si>
  <si>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</si>
  <si>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</si>
  <si>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</si>
  <si>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</si>
  <si>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</si>
  <si>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</si>
  <si>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</si>
  <si>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</si>
  <si>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</si>
  <si>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</si>
  <si>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</si>
  <si>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</si>
  <si>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</si>
  <si>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</si>
  <si>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</si>
  <si>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</si>
  <si>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</si>
  <si>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</si>
  <si>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</si>
  <si>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</si>
  <si>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</si>
  <si>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</si>
  <si>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</si>
  <si>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</si>
  <si>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</si>
  <si>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</si>
  <si>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</si>
  <si>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</si>
  <si>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</si>
  <si>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</si>
  <si>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</si>
  <si>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</si>
  <si>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</si>
  <si>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</si>
  <si>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</si>
  <si>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</si>
  <si>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</si>
  <si>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</si>
  <si>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</si>
  <si>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</si>
  <si>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</si>
  <si>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</si>
  <si>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</si>
  <si>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</si>
  <si>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</si>
  <si>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</si>
  <si>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</si>
  <si>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</si>
  <si>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</si>
  <si>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</si>
  <si>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</si>
  <si>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</si>
  <si>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</si>
  <si>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</si>
  <si>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</si>
  <si>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</si>
  <si>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</si>
  <si>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</si>
  <si>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</si>
  <si>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</si>
  <si>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</si>
  <si>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</si>
  <si>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</si>
  <si>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</si>
  <si>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</si>
  <si>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</si>
  <si>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</si>
  <si>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</si>
  <si>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</si>
  <si>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</si>
  <si>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</si>
  <si>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</si>
  <si>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</si>
  <si>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</si>
  <si>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</si>
  <si>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</si>
  <si>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</si>
  <si>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</si>
  <si>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</si>
  <si>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</si>
  <si>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</si>
  <si>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</si>
  <si>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</si>
  <si>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</si>
  <si>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</si>
  <si>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</si>
  <si>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</si>
  <si>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</si>
  <si>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</si>
  <si>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</si>
  <si>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</si>
  <si>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</si>
  <si>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</si>
  <si>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</si>
  <si>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</si>
  <si>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</si>
  <si>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</si>
  <si>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</si>
  <si>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</si>
  <si>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</si>
  <si>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</si>
  <si>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</si>
  <si>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</si>
  <si>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</si>
  <si>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</si>
  <si>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</si>
  <si>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</si>
  <si>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</si>
  <si>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</si>
  <si>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</si>
  <si>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</si>
  <si>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</si>
  <si>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</si>
  <si>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</si>
  <si>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</si>
  <si>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</si>
  <si>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</si>
  <si>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</si>
  <si>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</si>
  <si>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</si>
  <si>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</si>
  <si>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</si>
  <si>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</si>
  <si>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</si>
  <si>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</si>
  <si>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</si>
  <si>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</si>
  <si>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</si>
  <si>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</si>
  <si>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</si>
  <si>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</si>
  <si>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</si>
  <si>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</si>
  <si>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</si>
  <si>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</si>
  <si>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</si>
  <si>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</si>
  <si>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</si>
  <si>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</si>
  <si>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</si>
  <si>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</si>
  <si>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</si>
  <si>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</si>
  <si>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</si>
  <si>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</si>
  <si>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</si>
  <si>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</si>
  <si>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</si>
  <si>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</si>
  <si>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</si>
  <si>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</si>
  <si>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</si>
  <si>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</si>
  <si>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</si>
  <si>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</si>
  <si>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</si>
  <si>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</si>
  <si>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</si>
  <si>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</si>
  <si>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</si>
  <si>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</si>
  <si>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</si>
  <si>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</si>
  <si>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</si>
  <si>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</si>
  <si>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</si>
  <si>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</si>
  <si>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</si>
  <si>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</si>
  <si>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</si>
  <si>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</si>
  <si>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</si>
  <si>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</si>
  <si>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</si>
  <si>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</si>
  <si>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</si>
  <si>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</si>
  <si>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</si>
  <si>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</si>
  <si>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</si>
  <si>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</si>
  <si>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</si>
  <si>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</si>
  <si>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</si>
  <si>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</si>
  <si>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</si>
  <si>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</si>
  <si>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</si>
  <si>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</si>
  <si>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АРОМА АД</t>
  </si>
  <si>
    <t>831643066</t>
  </si>
  <si>
    <t>Димитър Луканов Луканов</t>
  </si>
  <si>
    <t>Даниела Николова Иванова</t>
  </si>
  <si>
    <t>Главен счетоводител</t>
  </si>
  <si>
    <t>Изпълнителен Директор</t>
  </si>
  <si>
    <t>гр. София, ул."Кирил Благоев" 12</t>
  </si>
  <si>
    <t>02 9350230</t>
  </si>
  <si>
    <t>administration@aroma.bg</t>
  </si>
  <si>
    <t>aroma.bg</t>
  </si>
  <si>
    <t xml:space="preserve">1. ФОНД ИНДУСТРИЯ </t>
  </si>
  <si>
    <t>01.01.2024</t>
  </si>
  <si>
    <t>30.09.2024</t>
  </si>
  <si>
    <t>29.10.2024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</si>
</sst>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8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Normal="100" zoomScaleSheetLayoutView="100" workbookViewId="0"/>
  </sheetViews>
  <sheetFormatPr defaultColWidth="9.140625"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9">
        <v>1</v>
      </c>
      <c r="AA1" s="700" t="str">
        <f>IF(ISBLANK(_endDate),"",_endDate)</f>
        <v>30.09.2024</v>
      </c>
    </row>
    <row r="2" spans="1:27">
      <c r="A2" s="687" t="s">
        <v>963</v>
      </c>
      <c r="B2" s="682"/>
      <c r="Z2" s="699">
        <v>2</v>
      </c>
      <c r="AA2" s="700" t="str">
        <f>IF(ISBLANK(_pdeReportingDate),"",_pdeReportingDate)</f>
        <v>29.10.2024</v>
      </c>
    </row>
    <row r="3" spans="1:27">
      <c r="A3" s="683" t="s">
        <v>961</v>
      </c>
      <c r="B3" s="684"/>
      <c r="Z3" s="699">
        <v>3</v>
      </c>
      <c r="AA3" s="700" t="str">
        <f>IF(ISBLANK(_authorName),"",_authorName)</f>
        <v>Даниела Николова Иванова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 t="s">
        <v>1000</v>
      </c>
    </row>
    <row r="10" spans="1:27">
      <c r="A10" s="7" t="s">
        <v>2</v>
      </c>
      <c r="B10" s="578" t="s">
        <v>1001</v>
      </c>
    </row>
    <row r="11" spans="1:27">
      <c r="A11" s="7" t="s">
        <v>975</v>
      </c>
      <c r="B11" s="578" t="s">
        <v>1002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974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994</v>
      </c>
    </row>
    <row r="19" spans="1:2">
      <c r="A19" s="7" t="s">
        <v>4</v>
      </c>
      <c r="B19" s="577" t="s">
        <v>995</v>
      </c>
    </row>
    <row r="20" spans="1:2">
      <c r="A20" s="7" t="s">
        <v>5</v>
      </c>
      <c r="B20" s="577" t="s">
        <v>995</v>
      </c>
    </row>
    <row r="21" spans="1:2">
      <c r="A21" s="10" t="s">
        <v>6</v>
      </c>
      <c r="B21" s="579" t="s">
        <v>996</v>
      </c>
    </row>
    <row r="22" spans="1:2">
      <c r="A22" s="10" t="s">
        <v>917</v>
      </c>
      <c r="B22" s="579"/>
    </row>
    <row r="23" spans="1:2">
      <c r="A23" s="10" t="s">
        <v>7</v>
      </c>
      <c r="B23" s="689" t="s">
        <v>997</v>
      </c>
    </row>
    <row r="24" spans="1:2">
      <c r="A24" s="10" t="s">
        <v>918</v>
      </c>
      <c r="B24" s="690" t="s">
        <v>998</v>
      </c>
    </row>
    <row r="25" spans="1:2">
      <c r="A25" s="7" t="s">
        <v>921</v>
      </c>
      <c r="B25" s="691"/>
    </row>
    <row r="26" spans="1:2">
      <c r="A26" s="10" t="s">
        <v>968</v>
      </c>
      <c r="B26" s="579" t="s">
        <v>992</v>
      </c>
    </row>
    <row r="27" spans="1:2">
      <c r="A27" s="10" t="s">
        <v>969</v>
      </c>
      <c r="B27" s="579" t="s">
        <v>993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АРОМА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01.01.2024 до 30.09.2024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45639</v>
      </c>
      <c r="D6" s="675">
        <f t="shared" ref="D6:D15" si="0">C6-E6</f>
        <v>0</v>
      </c>
      <c r="E6" s="674">
        <f>'1-Баланс'!G95</f>
        <v>45639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35295</v>
      </c>
      <c r="D7" s="675">
        <f t="shared" si="0"/>
        <v>19836</v>
      </c>
      <c r="E7" s="674">
        <f>'1-Баланс'!G18</f>
        <v>15459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2248</v>
      </c>
      <c r="D8" s="675">
        <f t="shared" si="0"/>
        <v>0</v>
      </c>
      <c r="E8" s="674">
        <f>ABS('2-Отчет за доходите'!C44)-ABS('2-Отчет за доходите'!G44)</f>
        <v>2248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2317</v>
      </c>
      <c r="D9" s="675">
        <f t="shared" si="0"/>
        <v>0</v>
      </c>
      <c r="E9" s="674">
        <f>'3-Отчет за паричния поток'!C45</f>
        <v>2317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3387</v>
      </c>
      <c r="D10" s="675">
        <f t="shared" si="0"/>
        <v>0</v>
      </c>
      <c r="E10" s="674">
        <f>'3-Отчет за паричния поток'!C46</f>
        <v>3387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35295</v>
      </c>
      <c r="D11" s="675">
        <f t="shared" si="0"/>
        <v>0</v>
      </c>
      <c r="E11" s="674">
        <f>'4-Отчет за собствения капитал'!L34</f>
        <v>35295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0</v>
      </c>
      <c r="D12" s="675">
        <f t="shared" si="0"/>
        <v>0</v>
      </c>
      <c r="E12" s="674">
        <f>'Справка 5'!C27+'Справка 5'!C97</f>
        <v>0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0</v>
      </c>
      <c r="D15" s="675">
        <f t="shared" si="0"/>
        <v>-1</v>
      </c>
      <c r="E15" s="674">
        <f>'Справка 5'!C148+'Справка 5'!C78</f>
        <v>1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8.7747374995120808E-2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6.3691741039807334E-2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0.21732405259087392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4.9256118670435375E-2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1.0951172040280952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3.1346153846153846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1.7540064102564104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0.88782051282051277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0.5427884615384615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0.81252775134792266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0.56134008194745721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0.10416508033198812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0.29307267318317043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0.22664826135541974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2389</v>
      </c>
      <c r="E21" s="698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6.7686641167304148E-2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0.17177961517657059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2.3265856950067478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ColWidth="9.140625"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АРОМА АД</v>
      </c>
      <c r="B3" s="105" t="str">
        <f t="shared" ref="B3:B34" si="1">pdeBulstat</f>
        <v>831643066</v>
      </c>
      <c r="C3" s="581" t="str">
        <f t="shared" ref="C3:C34" si="2">endDate</f>
        <v>30.09.2024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498</v>
      </c>
    </row>
    <row r="4" spans="1:14">
      <c r="A4" s="105" t="str">
        <f t="shared" si="0"/>
        <v>АРОМА АД</v>
      </c>
      <c r="B4" s="105" t="str">
        <f t="shared" si="1"/>
        <v>831643066</v>
      </c>
      <c r="C4" s="581" t="str">
        <f t="shared" si="2"/>
        <v>30.09.2024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6448</v>
      </c>
    </row>
    <row r="5" spans="1:14">
      <c r="A5" s="105" t="str">
        <f t="shared" si="0"/>
        <v>АРОМА АД</v>
      </c>
      <c r="B5" s="105" t="str">
        <f t="shared" si="1"/>
        <v>831643066</v>
      </c>
      <c r="C5" s="581" t="str">
        <f t="shared" si="2"/>
        <v>30.09.2024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11929</v>
      </c>
    </row>
    <row r="6" spans="1:14">
      <c r="A6" s="105" t="str">
        <f t="shared" si="0"/>
        <v>АРОМА АД</v>
      </c>
      <c r="B6" s="105" t="str">
        <f t="shared" si="1"/>
        <v>831643066</v>
      </c>
      <c r="C6" s="581" t="str">
        <f t="shared" si="2"/>
        <v>30.09.2024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АРОМА АД</v>
      </c>
      <c r="B7" s="105" t="str">
        <f t="shared" si="1"/>
        <v>831643066</v>
      </c>
      <c r="C7" s="581" t="str">
        <f t="shared" si="2"/>
        <v>30.09.2024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330</v>
      </c>
    </row>
    <row r="8" spans="1:14">
      <c r="A8" s="105" t="str">
        <f t="shared" si="0"/>
        <v>АРОМА АД</v>
      </c>
      <c r="B8" s="105" t="str">
        <f t="shared" si="1"/>
        <v>831643066</v>
      </c>
      <c r="C8" s="581" t="str">
        <f t="shared" si="2"/>
        <v>30.09.2024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139</v>
      </c>
    </row>
    <row r="9" spans="1:14">
      <c r="A9" s="105" t="str">
        <f t="shared" si="0"/>
        <v>АРОМА АД</v>
      </c>
      <c r="B9" s="105" t="str">
        <f t="shared" si="1"/>
        <v>831643066</v>
      </c>
      <c r="C9" s="581" t="str">
        <f t="shared" si="2"/>
        <v>30.09.2024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2711</v>
      </c>
    </row>
    <row r="10" spans="1:14">
      <c r="A10" s="105" t="str">
        <f t="shared" si="0"/>
        <v>АРОМА АД</v>
      </c>
      <c r="B10" s="105" t="str">
        <f t="shared" si="1"/>
        <v>831643066</v>
      </c>
      <c r="C10" s="581" t="str">
        <f t="shared" si="2"/>
        <v>30.09.2024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940</v>
      </c>
    </row>
    <row r="11" spans="1:14">
      <c r="A11" s="105" t="str">
        <f t="shared" si="0"/>
        <v>АРОМА АД</v>
      </c>
      <c r="B11" s="105" t="str">
        <f t="shared" si="1"/>
        <v>831643066</v>
      </c>
      <c r="C11" s="581" t="str">
        <f t="shared" si="2"/>
        <v>30.09.2024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22995</v>
      </c>
    </row>
    <row r="12" spans="1:14">
      <c r="A12" s="105" t="str">
        <f t="shared" si="0"/>
        <v>АРОМА АД</v>
      </c>
      <c r="B12" s="105" t="str">
        <f t="shared" si="1"/>
        <v>831643066</v>
      </c>
      <c r="C12" s="581" t="str">
        <f t="shared" si="2"/>
        <v>30.09.2024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АРОМА АД</v>
      </c>
      <c r="B13" s="105" t="str">
        <f t="shared" si="1"/>
        <v>831643066</v>
      </c>
      <c r="C13" s="581" t="str">
        <f t="shared" si="2"/>
        <v>30.09.2024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АРОМА АД</v>
      </c>
      <c r="B14" s="105" t="str">
        <f t="shared" si="1"/>
        <v>831643066</v>
      </c>
      <c r="C14" s="581" t="str">
        <f t="shared" si="2"/>
        <v>30.09.2024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АРОМА АД</v>
      </c>
      <c r="B15" s="105" t="str">
        <f t="shared" si="1"/>
        <v>831643066</v>
      </c>
      <c r="C15" s="581" t="str">
        <f t="shared" si="2"/>
        <v>30.09.2024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АРОМА АД</v>
      </c>
      <c r="B16" s="105" t="str">
        <f t="shared" si="1"/>
        <v>831643066</v>
      </c>
      <c r="C16" s="581" t="str">
        <f t="shared" si="2"/>
        <v>30.09.2024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АРОМА АД</v>
      </c>
      <c r="B17" s="105" t="str">
        <f t="shared" si="1"/>
        <v>831643066</v>
      </c>
      <c r="C17" s="581" t="str">
        <f t="shared" si="2"/>
        <v>30.09.2024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АРОМА АД</v>
      </c>
      <c r="B18" s="105" t="str">
        <f t="shared" si="1"/>
        <v>831643066</v>
      </c>
      <c r="C18" s="581" t="str">
        <f t="shared" si="2"/>
        <v>30.09.2024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АРОМА АД</v>
      </c>
      <c r="B19" s="105" t="str">
        <f t="shared" si="1"/>
        <v>831643066</v>
      </c>
      <c r="C19" s="581" t="str">
        <f t="shared" si="2"/>
        <v>30.09.2024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АРОМА АД</v>
      </c>
      <c r="B20" s="105" t="str">
        <f t="shared" si="1"/>
        <v>831643066</v>
      </c>
      <c r="C20" s="581" t="str">
        <f t="shared" si="2"/>
        <v>30.09.2024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АРОМА АД</v>
      </c>
      <c r="B21" s="105" t="str">
        <f t="shared" si="1"/>
        <v>831643066</v>
      </c>
      <c r="C21" s="581" t="str">
        <f t="shared" si="2"/>
        <v>30.09.2024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АРОМА АД</v>
      </c>
      <c r="B22" s="105" t="str">
        <f t="shared" si="1"/>
        <v>831643066</v>
      </c>
      <c r="C22" s="581" t="str">
        <f t="shared" si="2"/>
        <v>30.09.2024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0</v>
      </c>
    </row>
    <row r="23" spans="1:8">
      <c r="A23" s="105" t="str">
        <f t="shared" si="0"/>
        <v>АРОМА АД</v>
      </c>
      <c r="B23" s="105" t="str">
        <f t="shared" si="1"/>
        <v>831643066</v>
      </c>
      <c r="C23" s="581" t="str">
        <f t="shared" si="2"/>
        <v>30.09.2024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0</v>
      </c>
    </row>
    <row r="24" spans="1:8">
      <c r="A24" s="105" t="str">
        <f t="shared" si="0"/>
        <v>АРОМА АД</v>
      </c>
      <c r="B24" s="105" t="str">
        <f t="shared" si="1"/>
        <v>831643066</v>
      </c>
      <c r="C24" s="581" t="str">
        <f t="shared" si="2"/>
        <v>30.09.2024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АРОМА АД</v>
      </c>
      <c r="B25" s="105" t="str">
        <f t="shared" si="1"/>
        <v>831643066</v>
      </c>
      <c r="C25" s="581" t="str">
        <f t="shared" si="2"/>
        <v>30.09.2024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АРОМА АД</v>
      </c>
      <c r="B26" s="105" t="str">
        <f t="shared" si="1"/>
        <v>831643066</v>
      </c>
      <c r="C26" s="581" t="str">
        <f t="shared" si="2"/>
        <v>30.09.2024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АРОМА АД</v>
      </c>
      <c r="B27" s="105" t="str">
        <f t="shared" si="1"/>
        <v>831643066</v>
      </c>
      <c r="C27" s="581" t="str">
        <f t="shared" si="2"/>
        <v>30.09.2024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3083</v>
      </c>
    </row>
    <row r="28" spans="1:8">
      <c r="A28" s="105" t="str">
        <f t="shared" si="0"/>
        <v>АРОМА АД</v>
      </c>
      <c r="B28" s="105" t="str">
        <f t="shared" si="1"/>
        <v>831643066</v>
      </c>
      <c r="C28" s="581" t="str">
        <f t="shared" si="2"/>
        <v>30.09.2024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3083</v>
      </c>
    </row>
    <row r="29" spans="1:8">
      <c r="A29" s="105" t="str">
        <f t="shared" si="0"/>
        <v>АРОМА АД</v>
      </c>
      <c r="B29" s="105" t="str">
        <f t="shared" si="1"/>
        <v>831643066</v>
      </c>
      <c r="C29" s="581" t="str">
        <f t="shared" si="2"/>
        <v>30.09.2024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АРОМА АД</v>
      </c>
      <c r="B30" s="105" t="str">
        <f t="shared" si="1"/>
        <v>831643066</v>
      </c>
      <c r="C30" s="581" t="str">
        <f t="shared" si="2"/>
        <v>30.09.2024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АРОМА АД</v>
      </c>
      <c r="B31" s="105" t="str">
        <f t="shared" si="1"/>
        <v>831643066</v>
      </c>
      <c r="C31" s="581" t="str">
        <f t="shared" si="2"/>
        <v>30.09.2024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АРОМА АД</v>
      </c>
      <c r="B32" s="105" t="str">
        <f t="shared" si="1"/>
        <v>831643066</v>
      </c>
      <c r="C32" s="581" t="str">
        <f t="shared" si="2"/>
        <v>30.09.2024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1</v>
      </c>
    </row>
    <row r="33" spans="1:8">
      <c r="A33" s="105" t="str">
        <f t="shared" si="0"/>
        <v>АРОМА АД</v>
      </c>
      <c r="B33" s="105" t="str">
        <f t="shared" si="1"/>
        <v>831643066</v>
      </c>
      <c r="C33" s="581" t="str">
        <f t="shared" si="2"/>
        <v>30.09.2024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3084</v>
      </c>
    </row>
    <row r="34" spans="1:8">
      <c r="A34" s="105" t="str">
        <f t="shared" si="0"/>
        <v>АРОМА АД</v>
      </c>
      <c r="B34" s="105" t="str">
        <f t="shared" si="1"/>
        <v>831643066</v>
      </c>
      <c r="C34" s="581" t="str">
        <f t="shared" si="2"/>
        <v>30.09.2024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АРОМА АД</v>
      </c>
      <c r="B35" s="105" t="str">
        <f t="shared" ref="B35:B66" si="4">pdeBulstat</f>
        <v>831643066</v>
      </c>
      <c r="C35" s="581" t="str">
        <f t="shared" ref="C35:C66" si="5">endDate</f>
        <v>30.09.2024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АРОМА АД</v>
      </c>
      <c r="B36" s="105" t="str">
        <f t="shared" si="4"/>
        <v>831643066</v>
      </c>
      <c r="C36" s="581" t="str">
        <f t="shared" si="5"/>
        <v>30.09.2024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АРОМА АД</v>
      </c>
      <c r="B37" s="105" t="str">
        <f t="shared" si="4"/>
        <v>831643066</v>
      </c>
      <c r="C37" s="581" t="str">
        <f t="shared" si="5"/>
        <v>30.09.2024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АРОМА АД</v>
      </c>
      <c r="B38" s="105" t="str">
        <f t="shared" si="4"/>
        <v>831643066</v>
      </c>
      <c r="C38" s="581" t="str">
        <f t="shared" si="5"/>
        <v>30.09.2024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АРОМА АД</v>
      </c>
      <c r="B39" s="105" t="str">
        <f t="shared" si="4"/>
        <v>831643066</v>
      </c>
      <c r="C39" s="581" t="str">
        <f t="shared" si="5"/>
        <v>30.09.2024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АРОМА АД</v>
      </c>
      <c r="B40" s="105" t="str">
        <f t="shared" si="4"/>
        <v>831643066</v>
      </c>
      <c r="C40" s="581" t="str">
        <f t="shared" si="5"/>
        <v>30.09.2024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АРОМА АД</v>
      </c>
      <c r="B41" s="105" t="str">
        <f t="shared" si="4"/>
        <v>831643066</v>
      </c>
      <c r="C41" s="581" t="str">
        <f t="shared" si="5"/>
        <v>30.09.2024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26079</v>
      </c>
    </row>
    <row r="42" spans="1:8">
      <c r="A42" s="105" t="str">
        <f t="shared" si="3"/>
        <v>АРОМА АД</v>
      </c>
      <c r="B42" s="105" t="str">
        <f t="shared" si="4"/>
        <v>831643066</v>
      </c>
      <c r="C42" s="581" t="str">
        <f t="shared" si="5"/>
        <v>30.09.2024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6648</v>
      </c>
    </row>
    <row r="43" spans="1:8">
      <c r="A43" s="105" t="str">
        <f t="shared" si="3"/>
        <v>АРОМА АД</v>
      </c>
      <c r="B43" s="105" t="str">
        <f t="shared" si="4"/>
        <v>831643066</v>
      </c>
      <c r="C43" s="581" t="str">
        <f t="shared" si="5"/>
        <v>30.09.2024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1166</v>
      </c>
    </row>
    <row r="44" spans="1:8">
      <c r="A44" s="105" t="str">
        <f t="shared" si="3"/>
        <v>АРОМА АД</v>
      </c>
      <c r="B44" s="105" t="str">
        <f t="shared" si="4"/>
        <v>831643066</v>
      </c>
      <c r="C44" s="581" t="str">
        <f t="shared" si="5"/>
        <v>30.09.2024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АРОМА АД</v>
      </c>
      <c r="B45" s="105" t="str">
        <f t="shared" si="4"/>
        <v>831643066</v>
      </c>
      <c r="C45" s="581" t="str">
        <f t="shared" si="5"/>
        <v>30.09.2024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721</v>
      </c>
    </row>
    <row r="46" spans="1:8">
      <c r="A46" s="105" t="str">
        <f t="shared" si="3"/>
        <v>АРОМА АД</v>
      </c>
      <c r="B46" s="105" t="str">
        <f t="shared" si="4"/>
        <v>831643066</v>
      </c>
      <c r="C46" s="581" t="str">
        <f t="shared" si="5"/>
        <v>30.09.2024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АРОМА АД</v>
      </c>
      <c r="B47" s="105" t="str">
        <f t="shared" si="4"/>
        <v>831643066</v>
      </c>
      <c r="C47" s="581" t="str">
        <f t="shared" si="5"/>
        <v>30.09.2024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АРОМА АД</v>
      </c>
      <c r="B48" s="105" t="str">
        <f t="shared" si="4"/>
        <v>831643066</v>
      </c>
      <c r="C48" s="581" t="str">
        <f t="shared" si="5"/>
        <v>30.09.2024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8535</v>
      </c>
    </row>
    <row r="49" spans="1:8">
      <c r="A49" s="105" t="str">
        <f t="shared" si="3"/>
        <v>АРОМА АД</v>
      </c>
      <c r="B49" s="105" t="str">
        <f t="shared" si="4"/>
        <v>831643066</v>
      </c>
      <c r="C49" s="581" t="str">
        <f t="shared" si="5"/>
        <v>30.09.2024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2544</v>
      </c>
    </row>
    <row r="50" spans="1:8">
      <c r="A50" s="105" t="str">
        <f t="shared" si="3"/>
        <v>АРОМА АД</v>
      </c>
      <c r="B50" s="105" t="str">
        <f t="shared" si="4"/>
        <v>831643066</v>
      </c>
      <c r="C50" s="581" t="str">
        <f t="shared" si="5"/>
        <v>30.09.2024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2369</v>
      </c>
    </row>
    <row r="51" spans="1:8">
      <c r="A51" s="105" t="str">
        <f t="shared" si="3"/>
        <v>АРОМА АД</v>
      </c>
      <c r="B51" s="105" t="str">
        <f t="shared" si="4"/>
        <v>831643066</v>
      </c>
      <c r="C51" s="581" t="str">
        <f t="shared" si="5"/>
        <v>30.09.2024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258</v>
      </c>
    </row>
    <row r="52" spans="1:8">
      <c r="A52" s="105" t="str">
        <f t="shared" si="3"/>
        <v>АРОМА АД</v>
      </c>
      <c r="B52" s="105" t="str">
        <f t="shared" si="4"/>
        <v>831643066</v>
      </c>
      <c r="C52" s="581" t="str">
        <f t="shared" si="5"/>
        <v>30.09.2024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АРОМА АД</v>
      </c>
      <c r="B53" s="105" t="str">
        <f t="shared" si="4"/>
        <v>831643066</v>
      </c>
      <c r="C53" s="581" t="str">
        <f t="shared" si="5"/>
        <v>30.09.2024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АРОМА АД</v>
      </c>
      <c r="B54" s="105" t="str">
        <f t="shared" si="4"/>
        <v>831643066</v>
      </c>
      <c r="C54" s="581" t="str">
        <f t="shared" si="5"/>
        <v>30.09.2024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116</v>
      </c>
    </row>
    <row r="55" spans="1:8">
      <c r="A55" s="105" t="str">
        <f t="shared" si="3"/>
        <v>АРОМА АД</v>
      </c>
      <c r="B55" s="105" t="str">
        <f t="shared" si="4"/>
        <v>831643066</v>
      </c>
      <c r="C55" s="581" t="str">
        <f t="shared" si="5"/>
        <v>30.09.2024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АРОМА АД</v>
      </c>
      <c r="B56" s="105" t="str">
        <f t="shared" si="4"/>
        <v>831643066</v>
      </c>
      <c r="C56" s="581" t="str">
        <f t="shared" si="5"/>
        <v>30.09.2024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118</v>
      </c>
    </row>
    <row r="57" spans="1:8">
      <c r="A57" s="105" t="str">
        <f t="shared" si="3"/>
        <v>АРОМА АД</v>
      </c>
      <c r="B57" s="105" t="str">
        <f t="shared" si="4"/>
        <v>831643066</v>
      </c>
      <c r="C57" s="581" t="str">
        <f t="shared" si="5"/>
        <v>30.09.2024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5405</v>
      </c>
    </row>
    <row r="58" spans="1:8">
      <c r="A58" s="105" t="str">
        <f t="shared" si="3"/>
        <v>АРОМА АД</v>
      </c>
      <c r="B58" s="105" t="str">
        <f t="shared" si="4"/>
        <v>831643066</v>
      </c>
      <c r="C58" s="581" t="str">
        <f t="shared" si="5"/>
        <v>30.09.2024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2153</v>
      </c>
    </row>
    <row r="59" spans="1:8">
      <c r="A59" s="105" t="str">
        <f t="shared" si="3"/>
        <v>АРОМА АД</v>
      </c>
      <c r="B59" s="105" t="str">
        <f t="shared" si="4"/>
        <v>831643066</v>
      </c>
      <c r="C59" s="581" t="str">
        <f t="shared" si="5"/>
        <v>30.09.2024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2153</v>
      </c>
    </row>
    <row r="60" spans="1:8">
      <c r="A60" s="105" t="str">
        <f t="shared" si="3"/>
        <v>АРОМА АД</v>
      </c>
      <c r="B60" s="105" t="str">
        <f t="shared" si="4"/>
        <v>831643066</v>
      </c>
      <c r="C60" s="581" t="str">
        <f t="shared" si="5"/>
        <v>30.09.2024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АРОМА АД</v>
      </c>
      <c r="B61" s="105" t="str">
        <f t="shared" si="4"/>
        <v>831643066</v>
      </c>
      <c r="C61" s="581" t="str">
        <f t="shared" si="5"/>
        <v>30.09.2024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АРОМА АД</v>
      </c>
      <c r="B62" s="105" t="str">
        <f t="shared" si="4"/>
        <v>831643066</v>
      </c>
      <c r="C62" s="581" t="str">
        <f t="shared" si="5"/>
        <v>30.09.2024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АРОМА АД</v>
      </c>
      <c r="B63" s="105" t="str">
        <f t="shared" si="4"/>
        <v>831643066</v>
      </c>
      <c r="C63" s="581" t="str">
        <f t="shared" si="5"/>
        <v>30.09.2024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АРОМА АД</v>
      </c>
      <c r="B64" s="105" t="str">
        <f t="shared" si="4"/>
        <v>831643066</v>
      </c>
      <c r="C64" s="581" t="str">
        <f t="shared" si="5"/>
        <v>30.09.2024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2153</v>
      </c>
    </row>
    <row r="65" spans="1:8">
      <c r="A65" s="105" t="str">
        <f t="shared" si="3"/>
        <v>АРОМА АД</v>
      </c>
      <c r="B65" s="105" t="str">
        <f t="shared" si="4"/>
        <v>831643066</v>
      </c>
      <c r="C65" s="581" t="str">
        <f t="shared" si="5"/>
        <v>30.09.2024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3387</v>
      </c>
    </row>
    <row r="66" spans="1:8">
      <c r="A66" s="105" t="str">
        <f t="shared" si="3"/>
        <v>АРОМА АД</v>
      </c>
      <c r="B66" s="105" t="str">
        <f t="shared" si="4"/>
        <v>831643066</v>
      </c>
      <c r="C66" s="581" t="str">
        <f t="shared" si="5"/>
        <v>30.09.2024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0</v>
      </c>
    </row>
    <row r="67" spans="1:8">
      <c r="A67" s="105" t="str">
        <f t="shared" ref="A67:A98" si="6">pdeName</f>
        <v>АРОМА АД</v>
      </c>
      <c r="B67" s="105" t="str">
        <f t="shared" ref="B67:B98" si="7">pdeBulstat</f>
        <v>831643066</v>
      </c>
      <c r="C67" s="581" t="str">
        <f t="shared" ref="C67:C98" si="8">endDate</f>
        <v>30.09.2024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АРОМА АД</v>
      </c>
      <c r="B68" s="105" t="str">
        <f t="shared" si="7"/>
        <v>831643066</v>
      </c>
      <c r="C68" s="581" t="str">
        <f t="shared" si="8"/>
        <v>30.09.2024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АРОМА АД</v>
      </c>
      <c r="B69" s="105" t="str">
        <f t="shared" si="7"/>
        <v>831643066</v>
      </c>
      <c r="C69" s="581" t="str">
        <f t="shared" si="8"/>
        <v>30.09.2024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3387</v>
      </c>
    </row>
    <row r="70" spans="1:8">
      <c r="A70" s="105" t="str">
        <f t="shared" si="6"/>
        <v>АРОМА АД</v>
      </c>
      <c r="B70" s="105" t="str">
        <f t="shared" si="7"/>
        <v>831643066</v>
      </c>
      <c r="C70" s="581" t="str">
        <f t="shared" si="8"/>
        <v>30.09.2024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80</v>
      </c>
    </row>
    <row r="71" spans="1:8">
      <c r="A71" s="105" t="str">
        <f t="shared" si="6"/>
        <v>АРОМА АД</v>
      </c>
      <c r="B71" s="105" t="str">
        <f t="shared" si="7"/>
        <v>831643066</v>
      </c>
      <c r="C71" s="581" t="str">
        <f t="shared" si="8"/>
        <v>30.09.2024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19560</v>
      </c>
    </row>
    <row r="72" spans="1:8">
      <c r="A72" s="105" t="str">
        <f t="shared" si="6"/>
        <v>АРОМА АД</v>
      </c>
      <c r="B72" s="105" t="str">
        <f t="shared" si="7"/>
        <v>831643066</v>
      </c>
      <c r="C72" s="581" t="str">
        <f t="shared" si="8"/>
        <v>30.09.2024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45639</v>
      </c>
    </row>
    <row r="73" spans="1:8">
      <c r="A73" s="105" t="str">
        <f t="shared" si="6"/>
        <v>АРОМА АД</v>
      </c>
      <c r="B73" s="105" t="str">
        <f t="shared" si="7"/>
        <v>831643066</v>
      </c>
      <c r="C73" s="581" t="str">
        <f t="shared" si="8"/>
        <v>30.09.2024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15492</v>
      </c>
    </row>
    <row r="74" spans="1:8">
      <c r="A74" s="105" t="str">
        <f t="shared" si="6"/>
        <v>АРОМА АД</v>
      </c>
      <c r="B74" s="105" t="str">
        <f t="shared" si="7"/>
        <v>831643066</v>
      </c>
      <c r="C74" s="581" t="str">
        <f t="shared" si="8"/>
        <v>30.09.2024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15492</v>
      </c>
    </row>
    <row r="75" spans="1:8">
      <c r="A75" s="105" t="str">
        <f t="shared" si="6"/>
        <v>АРОМА АД</v>
      </c>
      <c r="B75" s="105" t="str">
        <f t="shared" si="7"/>
        <v>831643066</v>
      </c>
      <c r="C75" s="581" t="str">
        <f t="shared" si="8"/>
        <v>30.09.2024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АРОМА АД</v>
      </c>
      <c r="B76" s="105" t="str">
        <f t="shared" si="7"/>
        <v>831643066</v>
      </c>
      <c r="C76" s="581" t="str">
        <f t="shared" si="8"/>
        <v>30.09.2024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-33</v>
      </c>
    </row>
    <row r="77" spans="1:8">
      <c r="A77" s="105" t="str">
        <f t="shared" si="6"/>
        <v>АРОМА АД</v>
      </c>
      <c r="B77" s="105" t="str">
        <f t="shared" si="7"/>
        <v>831643066</v>
      </c>
      <c r="C77" s="581" t="str">
        <f t="shared" si="8"/>
        <v>30.09.2024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АРОМА АД</v>
      </c>
      <c r="B78" s="105" t="str">
        <f t="shared" si="7"/>
        <v>831643066</v>
      </c>
      <c r="C78" s="581" t="str">
        <f t="shared" si="8"/>
        <v>30.09.2024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АРОМА АД</v>
      </c>
      <c r="B79" s="105" t="str">
        <f t="shared" si="7"/>
        <v>831643066</v>
      </c>
      <c r="C79" s="581" t="str">
        <f t="shared" si="8"/>
        <v>30.09.2024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15459</v>
      </c>
    </row>
    <row r="80" spans="1:8">
      <c r="A80" s="105" t="str">
        <f t="shared" si="6"/>
        <v>АРОМА АД</v>
      </c>
      <c r="B80" s="105" t="str">
        <f t="shared" si="7"/>
        <v>831643066</v>
      </c>
      <c r="C80" s="581" t="str">
        <f t="shared" si="8"/>
        <v>30.09.2024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АРОМА АД</v>
      </c>
      <c r="B81" s="105" t="str">
        <f t="shared" si="7"/>
        <v>831643066</v>
      </c>
      <c r="C81" s="581" t="str">
        <f t="shared" si="8"/>
        <v>30.09.2024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0</v>
      </c>
    </row>
    <row r="82" spans="1:8">
      <c r="A82" s="105" t="str">
        <f t="shared" si="6"/>
        <v>АРОМА АД</v>
      </c>
      <c r="B82" s="105" t="str">
        <f t="shared" si="7"/>
        <v>831643066</v>
      </c>
      <c r="C82" s="581" t="str">
        <f t="shared" si="8"/>
        <v>30.09.2024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14811</v>
      </c>
    </row>
    <row r="83" spans="1:8">
      <c r="A83" s="105" t="str">
        <f t="shared" si="6"/>
        <v>АРОМА АД</v>
      </c>
      <c r="B83" s="105" t="str">
        <f t="shared" si="7"/>
        <v>831643066</v>
      </c>
      <c r="C83" s="581" t="str">
        <f t="shared" si="8"/>
        <v>30.09.2024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14811</v>
      </c>
    </row>
    <row r="84" spans="1:8">
      <c r="A84" s="105" t="str">
        <f t="shared" si="6"/>
        <v>АРОМА АД</v>
      </c>
      <c r="B84" s="105" t="str">
        <f t="shared" si="7"/>
        <v>831643066</v>
      </c>
      <c r="C84" s="581" t="str">
        <f t="shared" si="8"/>
        <v>30.09.2024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АРОМА АД</v>
      </c>
      <c r="B85" s="105" t="str">
        <f t="shared" si="7"/>
        <v>831643066</v>
      </c>
      <c r="C85" s="581" t="str">
        <f t="shared" si="8"/>
        <v>30.09.2024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АРОМА АД</v>
      </c>
      <c r="B86" s="105" t="str">
        <f t="shared" si="7"/>
        <v>831643066</v>
      </c>
      <c r="C86" s="581" t="str">
        <f t="shared" si="8"/>
        <v>30.09.2024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14811</v>
      </c>
    </row>
    <row r="87" spans="1:8">
      <c r="A87" s="105" t="str">
        <f t="shared" si="6"/>
        <v>АРОМА АД</v>
      </c>
      <c r="B87" s="105" t="str">
        <f t="shared" si="7"/>
        <v>831643066</v>
      </c>
      <c r="C87" s="581" t="str">
        <f t="shared" si="8"/>
        <v>30.09.2024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2777</v>
      </c>
    </row>
    <row r="88" spans="1:8">
      <c r="A88" s="105" t="str">
        <f t="shared" si="6"/>
        <v>АРОМА АД</v>
      </c>
      <c r="B88" s="105" t="str">
        <f t="shared" si="7"/>
        <v>831643066</v>
      </c>
      <c r="C88" s="581" t="str">
        <f t="shared" si="8"/>
        <v>30.09.2024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2777</v>
      </c>
    </row>
    <row r="89" spans="1:8">
      <c r="A89" s="105" t="str">
        <f t="shared" si="6"/>
        <v>АРОМА АД</v>
      </c>
      <c r="B89" s="105" t="str">
        <f t="shared" si="7"/>
        <v>831643066</v>
      </c>
      <c r="C89" s="581" t="str">
        <f t="shared" si="8"/>
        <v>30.09.2024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АРОМА АД</v>
      </c>
      <c r="B90" s="105" t="str">
        <f t="shared" si="7"/>
        <v>831643066</v>
      </c>
      <c r="C90" s="581" t="str">
        <f t="shared" si="8"/>
        <v>30.09.2024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АРОМА АД</v>
      </c>
      <c r="B91" s="105" t="str">
        <f t="shared" si="7"/>
        <v>831643066</v>
      </c>
      <c r="C91" s="581" t="str">
        <f t="shared" si="8"/>
        <v>30.09.2024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2248</v>
      </c>
    </row>
    <row r="92" spans="1:8">
      <c r="A92" s="105" t="str">
        <f t="shared" si="6"/>
        <v>АРОМА АД</v>
      </c>
      <c r="B92" s="105" t="str">
        <f t="shared" si="7"/>
        <v>831643066</v>
      </c>
      <c r="C92" s="581" t="str">
        <f t="shared" si="8"/>
        <v>30.09.2024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АРОМА АД</v>
      </c>
      <c r="B93" s="105" t="str">
        <f t="shared" si="7"/>
        <v>831643066</v>
      </c>
      <c r="C93" s="581" t="str">
        <f t="shared" si="8"/>
        <v>30.09.2024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5025</v>
      </c>
    </row>
    <row r="94" spans="1:8">
      <c r="A94" s="105" t="str">
        <f t="shared" si="6"/>
        <v>АРОМА АД</v>
      </c>
      <c r="B94" s="105" t="str">
        <f t="shared" si="7"/>
        <v>831643066</v>
      </c>
      <c r="C94" s="581" t="str">
        <f t="shared" si="8"/>
        <v>30.09.2024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35295</v>
      </c>
    </row>
    <row r="95" spans="1:8">
      <c r="A95" s="105" t="str">
        <f t="shared" si="6"/>
        <v>АРОМА АД</v>
      </c>
      <c r="B95" s="105" t="str">
        <f t="shared" si="7"/>
        <v>831643066</v>
      </c>
      <c r="C95" s="581" t="str">
        <f t="shared" si="8"/>
        <v>30.09.2024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АРОМА АД</v>
      </c>
      <c r="B96" s="105" t="str">
        <f t="shared" si="7"/>
        <v>831643066</v>
      </c>
      <c r="C96" s="581" t="str">
        <f t="shared" si="8"/>
        <v>30.09.2024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АРОМА АД</v>
      </c>
      <c r="B97" s="105" t="str">
        <f t="shared" si="7"/>
        <v>831643066</v>
      </c>
      <c r="C97" s="581" t="str">
        <f t="shared" si="8"/>
        <v>30.09.2024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2291</v>
      </c>
    </row>
    <row r="98" spans="1:8">
      <c r="A98" s="105" t="str">
        <f t="shared" si="6"/>
        <v>АРОМА АД</v>
      </c>
      <c r="B98" s="105" t="str">
        <f t="shared" si="7"/>
        <v>831643066</v>
      </c>
      <c r="C98" s="581" t="str">
        <f t="shared" si="8"/>
        <v>30.09.2024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АРОМА АД</v>
      </c>
      <c r="B99" s="105" t="str">
        <f t="shared" ref="B99:B125" si="10">pdeBulstat</f>
        <v>831643066</v>
      </c>
      <c r="C99" s="581" t="str">
        <f t="shared" ref="C99:C125" si="11">endDate</f>
        <v>30.09.2024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АРОМА АД</v>
      </c>
      <c r="B100" s="105" t="str">
        <f t="shared" si="10"/>
        <v>831643066</v>
      </c>
      <c r="C100" s="581" t="str">
        <f t="shared" si="11"/>
        <v>30.09.2024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 t="str">
        <f t="shared" si="9"/>
        <v>АРОМА АД</v>
      </c>
      <c r="B101" s="105" t="str">
        <f t="shared" si="10"/>
        <v>831643066</v>
      </c>
      <c r="C101" s="581" t="str">
        <f t="shared" si="11"/>
        <v>30.09.2024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992</v>
      </c>
    </row>
    <row r="102" spans="1:8">
      <c r="A102" s="105" t="str">
        <f t="shared" si="9"/>
        <v>АРОМА АД</v>
      </c>
      <c r="B102" s="105" t="str">
        <f t="shared" si="10"/>
        <v>831643066</v>
      </c>
      <c r="C102" s="581" t="str">
        <f t="shared" si="11"/>
        <v>30.09.2024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3283</v>
      </c>
    </row>
    <row r="103" spans="1:8">
      <c r="A103" s="105" t="str">
        <f t="shared" si="9"/>
        <v>АРОМА АД</v>
      </c>
      <c r="B103" s="105" t="str">
        <f t="shared" si="10"/>
        <v>831643066</v>
      </c>
      <c r="C103" s="581" t="str">
        <f t="shared" si="11"/>
        <v>30.09.2024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АРОМА АД</v>
      </c>
      <c r="B104" s="105" t="str">
        <f t="shared" si="10"/>
        <v>831643066</v>
      </c>
      <c r="C104" s="581" t="str">
        <f t="shared" si="11"/>
        <v>30.09.2024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АРОМА АД</v>
      </c>
      <c r="B105" s="105" t="str">
        <f t="shared" si="10"/>
        <v>831643066</v>
      </c>
      <c r="C105" s="581" t="str">
        <f t="shared" si="11"/>
        <v>30.09.2024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81</v>
      </c>
    </row>
    <row r="106" spans="1:8">
      <c r="A106" s="105" t="str">
        <f t="shared" si="9"/>
        <v>АРОМА АД</v>
      </c>
      <c r="B106" s="105" t="str">
        <f t="shared" si="10"/>
        <v>831643066</v>
      </c>
      <c r="C106" s="581" t="str">
        <f t="shared" si="11"/>
        <v>30.09.2024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740</v>
      </c>
    </row>
    <row r="107" spans="1:8">
      <c r="A107" s="105" t="str">
        <f t="shared" si="9"/>
        <v>АРОМА АД</v>
      </c>
      <c r="B107" s="105" t="str">
        <f t="shared" si="10"/>
        <v>831643066</v>
      </c>
      <c r="C107" s="581" t="str">
        <f t="shared" si="11"/>
        <v>30.09.2024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4104</v>
      </c>
    </row>
    <row r="108" spans="1:8">
      <c r="A108" s="105" t="str">
        <f t="shared" si="9"/>
        <v>АРОМА АД</v>
      </c>
      <c r="B108" s="105" t="str">
        <f t="shared" si="10"/>
        <v>831643066</v>
      </c>
      <c r="C108" s="581" t="str">
        <f t="shared" si="11"/>
        <v>30.09.2024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АРОМА АД</v>
      </c>
      <c r="B109" s="105" t="str">
        <f t="shared" si="10"/>
        <v>831643066</v>
      </c>
      <c r="C109" s="581" t="str">
        <f t="shared" si="11"/>
        <v>30.09.2024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1375</v>
      </c>
    </row>
    <row r="110" spans="1:8">
      <c r="A110" s="105" t="str">
        <f t="shared" si="9"/>
        <v>АРОМА АД</v>
      </c>
      <c r="B110" s="105" t="str">
        <f t="shared" si="10"/>
        <v>831643066</v>
      </c>
      <c r="C110" s="581" t="str">
        <f t="shared" si="11"/>
        <v>30.09.2024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4390</v>
      </c>
    </row>
    <row r="111" spans="1:8">
      <c r="A111" s="105" t="str">
        <f t="shared" si="9"/>
        <v>АРОМА АД</v>
      </c>
      <c r="B111" s="105" t="str">
        <f t="shared" si="10"/>
        <v>831643066</v>
      </c>
      <c r="C111" s="581" t="str">
        <f t="shared" si="11"/>
        <v>30.09.2024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15</v>
      </c>
    </row>
    <row r="112" spans="1:8">
      <c r="A112" s="105" t="str">
        <f t="shared" si="9"/>
        <v>АРОМА АД</v>
      </c>
      <c r="B112" s="105" t="str">
        <f t="shared" si="10"/>
        <v>831643066</v>
      </c>
      <c r="C112" s="581" t="str">
        <f t="shared" si="11"/>
        <v>30.09.2024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АРОМА АД</v>
      </c>
      <c r="B113" s="105" t="str">
        <f t="shared" si="10"/>
        <v>831643066</v>
      </c>
      <c r="C113" s="581" t="str">
        <f t="shared" si="11"/>
        <v>30.09.2024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2842</v>
      </c>
    </row>
    <row r="114" spans="1:8">
      <c r="A114" s="105" t="str">
        <f t="shared" si="9"/>
        <v>АРОМА АД</v>
      </c>
      <c r="B114" s="105" t="str">
        <f t="shared" si="10"/>
        <v>831643066</v>
      </c>
      <c r="C114" s="581" t="str">
        <f t="shared" si="11"/>
        <v>30.09.2024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463</v>
      </c>
    </row>
    <row r="115" spans="1:8">
      <c r="A115" s="105" t="str">
        <f t="shared" si="9"/>
        <v>АРОМА АД</v>
      </c>
      <c r="B115" s="105" t="str">
        <f t="shared" si="10"/>
        <v>831643066</v>
      </c>
      <c r="C115" s="581" t="str">
        <f t="shared" si="11"/>
        <v>30.09.2024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794</v>
      </c>
    </row>
    <row r="116" spans="1:8">
      <c r="A116" s="105" t="str">
        <f t="shared" si="9"/>
        <v>АРОМА АД</v>
      </c>
      <c r="B116" s="105" t="str">
        <f t="shared" si="10"/>
        <v>831643066</v>
      </c>
      <c r="C116" s="581" t="str">
        <f t="shared" si="11"/>
        <v>30.09.2024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191</v>
      </c>
    </row>
    <row r="117" spans="1:8">
      <c r="A117" s="105" t="str">
        <f t="shared" si="9"/>
        <v>АРОМА АД</v>
      </c>
      <c r="B117" s="105" t="str">
        <f t="shared" si="10"/>
        <v>831643066</v>
      </c>
      <c r="C117" s="581" t="str">
        <f t="shared" si="11"/>
        <v>30.09.2024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85</v>
      </c>
    </row>
    <row r="118" spans="1:8">
      <c r="A118" s="105" t="str">
        <f t="shared" si="9"/>
        <v>АРОМА АД</v>
      </c>
      <c r="B118" s="105" t="str">
        <f t="shared" si="10"/>
        <v>831643066</v>
      </c>
      <c r="C118" s="581" t="str">
        <f t="shared" si="11"/>
        <v>30.09.2024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366</v>
      </c>
    </row>
    <row r="119" spans="1:8">
      <c r="A119" s="105" t="str">
        <f t="shared" si="9"/>
        <v>АРОМА АД</v>
      </c>
      <c r="B119" s="105" t="str">
        <f t="shared" si="10"/>
        <v>831643066</v>
      </c>
      <c r="C119" s="581" t="str">
        <f t="shared" si="11"/>
        <v>30.09.2024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АРОМА АД</v>
      </c>
      <c r="B120" s="105" t="str">
        <f t="shared" si="10"/>
        <v>831643066</v>
      </c>
      <c r="C120" s="581" t="str">
        <f t="shared" si="11"/>
        <v>30.09.2024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6131</v>
      </c>
    </row>
    <row r="121" spans="1:8">
      <c r="A121" s="105" t="str">
        <f t="shared" si="9"/>
        <v>АРОМА АД</v>
      </c>
      <c r="B121" s="105" t="str">
        <f t="shared" si="10"/>
        <v>831643066</v>
      </c>
      <c r="C121" s="581" t="str">
        <f t="shared" si="11"/>
        <v>30.09.2024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АРОМА АД</v>
      </c>
      <c r="B122" s="105" t="str">
        <f t="shared" si="10"/>
        <v>831643066</v>
      </c>
      <c r="C122" s="581" t="str">
        <f t="shared" si="11"/>
        <v>30.09.2024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АРОМА АД</v>
      </c>
      <c r="B123" s="105" t="str">
        <f t="shared" si="10"/>
        <v>831643066</v>
      </c>
      <c r="C123" s="581" t="str">
        <f t="shared" si="11"/>
        <v>30.09.2024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109</v>
      </c>
    </row>
    <row r="124" spans="1:8">
      <c r="A124" s="105" t="str">
        <f t="shared" si="9"/>
        <v>АРОМА АД</v>
      </c>
      <c r="B124" s="105" t="str">
        <f t="shared" si="10"/>
        <v>831643066</v>
      </c>
      <c r="C124" s="581" t="str">
        <f t="shared" si="11"/>
        <v>30.09.2024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6240</v>
      </c>
    </row>
    <row r="125" spans="1:8">
      <c r="A125" s="105" t="str">
        <f t="shared" si="9"/>
        <v>АРОМА АД</v>
      </c>
      <c r="B125" s="105" t="str">
        <f t="shared" si="10"/>
        <v>831643066</v>
      </c>
      <c r="C125" s="581" t="str">
        <f t="shared" si="11"/>
        <v>30.09.2024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45639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АРОМА АД</v>
      </c>
      <c r="B127" s="105" t="str">
        <f t="shared" ref="B127:B158" si="13">pdeBulstat</f>
        <v>831643066</v>
      </c>
      <c r="C127" s="581" t="str">
        <f t="shared" ref="C127:C158" si="14">endDate</f>
        <v>30.09.2024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14860</v>
      </c>
    </row>
    <row r="128" spans="1:8">
      <c r="A128" s="105" t="str">
        <f t="shared" si="12"/>
        <v>АРОМА АД</v>
      </c>
      <c r="B128" s="105" t="str">
        <f t="shared" si="13"/>
        <v>831643066</v>
      </c>
      <c r="C128" s="581" t="str">
        <f t="shared" si="14"/>
        <v>30.09.2024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1391</v>
      </c>
    </row>
    <row r="129" spans="1:8">
      <c r="A129" s="105" t="str">
        <f t="shared" si="12"/>
        <v>АРОМА АД</v>
      </c>
      <c r="B129" s="105" t="str">
        <f t="shared" si="13"/>
        <v>831643066</v>
      </c>
      <c r="C129" s="581" t="str">
        <f t="shared" si="14"/>
        <v>30.09.2024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2057</v>
      </c>
    </row>
    <row r="130" spans="1:8">
      <c r="A130" s="105" t="str">
        <f t="shared" si="12"/>
        <v>АРОМА АД</v>
      </c>
      <c r="B130" s="105" t="str">
        <f t="shared" si="13"/>
        <v>831643066</v>
      </c>
      <c r="C130" s="581" t="str">
        <f t="shared" si="14"/>
        <v>30.09.2024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4544</v>
      </c>
    </row>
    <row r="131" spans="1:8">
      <c r="A131" s="105" t="str">
        <f t="shared" si="12"/>
        <v>АРОМА АД</v>
      </c>
      <c r="B131" s="105" t="str">
        <f t="shared" si="13"/>
        <v>831643066</v>
      </c>
      <c r="C131" s="581" t="str">
        <f t="shared" si="14"/>
        <v>30.09.2024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768</v>
      </c>
    </row>
    <row r="132" spans="1:8">
      <c r="A132" s="105" t="str">
        <f t="shared" si="12"/>
        <v>АРОМА АД</v>
      </c>
      <c r="B132" s="105" t="str">
        <f t="shared" si="13"/>
        <v>831643066</v>
      </c>
      <c r="C132" s="581" t="str">
        <f t="shared" si="14"/>
        <v>30.09.2024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35</v>
      </c>
    </row>
    <row r="133" spans="1:8">
      <c r="A133" s="105" t="str">
        <f t="shared" si="12"/>
        <v>АРОМА АД</v>
      </c>
      <c r="B133" s="105" t="str">
        <f t="shared" si="13"/>
        <v>831643066</v>
      </c>
      <c r="C133" s="581" t="str">
        <f t="shared" si="14"/>
        <v>30.09.2024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-353</v>
      </c>
    </row>
    <row r="134" spans="1:8">
      <c r="A134" s="105" t="str">
        <f t="shared" si="12"/>
        <v>АРОМА АД</v>
      </c>
      <c r="B134" s="105" t="str">
        <f t="shared" si="13"/>
        <v>831643066</v>
      </c>
      <c r="C134" s="581" t="str">
        <f t="shared" si="14"/>
        <v>30.09.2024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167</v>
      </c>
    </row>
    <row r="135" spans="1:8">
      <c r="A135" s="105" t="str">
        <f t="shared" si="12"/>
        <v>АРОМА АД</v>
      </c>
      <c r="B135" s="105" t="str">
        <f t="shared" si="13"/>
        <v>831643066</v>
      </c>
      <c r="C135" s="581" t="str">
        <f t="shared" si="14"/>
        <v>30.09.2024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АРОМА АД</v>
      </c>
      <c r="B136" s="105" t="str">
        <f t="shared" si="13"/>
        <v>831643066</v>
      </c>
      <c r="C136" s="581" t="str">
        <f t="shared" si="14"/>
        <v>30.09.2024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АРОМА АД</v>
      </c>
      <c r="B137" s="105" t="str">
        <f t="shared" si="13"/>
        <v>831643066</v>
      </c>
      <c r="C137" s="581" t="str">
        <f t="shared" si="14"/>
        <v>30.09.2024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23469</v>
      </c>
    </row>
    <row r="138" spans="1:8">
      <c r="A138" s="105" t="str">
        <f t="shared" si="12"/>
        <v>АРОМА АД</v>
      </c>
      <c r="B138" s="105" t="str">
        <f t="shared" si="13"/>
        <v>831643066</v>
      </c>
      <c r="C138" s="581" t="str">
        <f t="shared" si="14"/>
        <v>30.09.2024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141</v>
      </c>
    </row>
    <row r="139" spans="1:8">
      <c r="A139" s="105" t="str">
        <f t="shared" si="12"/>
        <v>АРОМА АД</v>
      </c>
      <c r="B139" s="105" t="str">
        <f t="shared" si="13"/>
        <v>831643066</v>
      </c>
      <c r="C139" s="581" t="str">
        <f t="shared" si="14"/>
        <v>30.09.2024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 t="str">
        <f t="shared" si="12"/>
        <v>АРОМА АД</v>
      </c>
      <c r="B140" s="105" t="str">
        <f t="shared" si="13"/>
        <v>831643066</v>
      </c>
      <c r="C140" s="581" t="str">
        <f t="shared" si="14"/>
        <v>30.09.2024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17</v>
      </c>
    </row>
    <row r="141" spans="1:8">
      <c r="A141" s="105" t="str">
        <f t="shared" si="12"/>
        <v>АРОМА АД</v>
      </c>
      <c r="B141" s="105" t="str">
        <f t="shared" si="13"/>
        <v>831643066</v>
      </c>
      <c r="C141" s="581" t="str">
        <f t="shared" si="14"/>
        <v>30.09.2024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7</v>
      </c>
    </row>
    <row r="142" spans="1:8">
      <c r="A142" s="105" t="str">
        <f t="shared" si="12"/>
        <v>АРОМА АД</v>
      </c>
      <c r="B142" s="105" t="str">
        <f t="shared" si="13"/>
        <v>831643066</v>
      </c>
      <c r="C142" s="581" t="str">
        <f t="shared" si="14"/>
        <v>30.09.2024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165</v>
      </c>
    </row>
    <row r="143" spans="1:8">
      <c r="A143" s="105" t="str">
        <f t="shared" si="12"/>
        <v>АРОМА АД</v>
      </c>
      <c r="B143" s="105" t="str">
        <f t="shared" si="13"/>
        <v>831643066</v>
      </c>
      <c r="C143" s="581" t="str">
        <f t="shared" si="14"/>
        <v>30.09.2024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23634</v>
      </c>
    </row>
    <row r="144" spans="1:8">
      <c r="A144" s="105" t="str">
        <f t="shared" si="12"/>
        <v>АРОМА АД</v>
      </c>
      <c r="B144" s="105" t="str">
        <f t="shared" si="13"/>
        <v>831643066</v>
      </c>
      <c r="C144" s="581" t="str">
        <f t="shared" si="14"/>
        <v>30.09.2024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2248</v>
      </c>
    </row>
    <row r="145" spans="1:8">
      <c r="A145" s="105" t="str">
        <f t="shared" si="12"/>
        <v>АРОМА АД</v>
      </c>
      <c r="B145" s="105" t="str">
        <f t="shared" si="13"/>
        <v>831643066</v>
      </c>
      <c r="C145" s="581" t="str">
        <f t="shared" si="14"/>
        <v>30.09.2024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АРОМА АД</v>
      </c>
      <c r="B146" s="105" t="str">
        <f t="shared" si="13"/>
        <v>831643066</v>
      </c>
      <c r="C146" s="581" t="str">
        <f t="shared" si="14"/>
        <v>30.09.2024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АРОМА АД</v>
      </c>
      <c r="B147" s="105" t="str">
        <f t="shared" si="13"/>
        <v>831643066</v>
      </c>
      <c r="C147" s="581" t="str">
        <f t="shared" si="14"/>
        <v>30.09.2024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23634</v>
      </c>
    </row>
    <row r="148" spans="1:8">
      <c r="A148" s="105" t="str">
        <f t="shared" si="12"/>
        <v>АРОМА АД</v>
      </c>
      <c r="B148" s="105" t="str">
        <f t="shared" si="13"/>
        <v>831643066</v>
      </c>
      <c r="C148" s="581" t="str">
        <f t="shared" si="14"/>
        <v>30.09.2024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2248</v>
      </c>
    </row>
    <row r="149" spans="1:8">
      <c r="A149" s="105" t="str">
        <f t="shared" si="12"/>
        <v>АРОМА АД</v>
      </c>
      <c r="B149" s="105" t="str">
        <f t="shared" si="13"/>
        <v>831643066</v>
      </c>
      <c r="C149" s="581" t="str">
        <f t="shared" si="14"/>
        <v>30.09.2024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0</v>
      </c>
    </row>
    <row r="150" spans="1:8">
      <c r="A150" s="105" t="str">
        <f t="shared" si="12"/>
        <v>АРОМА АД</v>
      </c>
      <c r="B150" s="105" t="str">
        <f t="shared" si="13"/>
        <v>831643066</v>
      </c>
      <c r="C150" s="581" t="str">
        <f t="shared" si="14"/>
        <v>30.09.2024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АРОМА АД</v>
      </c>
      <c r="B151" s="105" t="str">
        <f t="shared" si="13"/>
        <v>831643066</v>
      </c>
      <c r="C151" s="581" t="str">
        <f t="shared" si="14"/>
        <v>30.09.2024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0</v>
      </c>
    </row>
    <row r="152" spans="1:8">
      <c r="A152" s="105" t="str">
        <f t="shared" si="12"/>
        <v>АРОМА АД</v>
      </c>
      <c r="B152" s="105" t="str">
        <f t="shared" si="13"/>
        <v>831643066</v>
      </c>
      <c r="C152" s="581" t="str">
        <f t="shared" si="14"/>
        <v>30.09.2024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АРОМА АД</v>
      </c>
      <c r="B153" s="105" t="str">
        <f t="shared" si="13"/>
        <v>831643066</v>
      </c>
      <c r="C153" s="581" t="str">
        <f t="shared" si="14"/>
        <v>30.09.2024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2248</v>
      </c>
    </row>
    <row r="154" spans="1:8">
      <c r="A154" s="105" t="str">
        <f t="shared" si="12"/>
        <v>АРОМА АД</v>
      </c>
      <c r="B154" s="105" t="str">
        <f t="shared" si="13"/>
        <v>831643066</v>
      </c>
      <c r="C154" s="581" t="str">
        <f t="shared" si="14"/>
        <v>30.09.2024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АРОМА АД</v>
      </c>
      <c r="B155" s="105" t="str">
        <f t="shared" si="13"/>
        <v>831643066</v>
      </c>
      <c r="C155" s="581" t="str">
        <f t="shared" si="14"/>
        <v>30.09.2024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2248</v>
      </c>
    </row>
    <row r="156" spans="1:8">
      <c r="A156" s="105" t="str">
        <f t="shared" si="12"/>
        <v>АРОМА АД</v>
      </c>
      <c r="B156" s="105" t="str">
        <f t="shared" si="13"/>
        <v>831643066</v>
      </c>
      <c r="C156" s="581" t="str">
        <f t="shared" si="14"/>
        <v>30.09.2024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25882</v>
      </c>
    </row>
    <row r="157" spans="1:8">
      <c r="A157" s="105" t="str">
        <f t="shared" si="12"/>
        <v>АРОМА АД</v>
      </c>
      <c r="B157" s="105" t="str">
        <f t="shared" si="13"/>
        <v>831643066</v>
      </c>
      <c r="C157" s="581" t="str">
        <f t="shared" si="14"/>
        <v>30.09.2024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25489</v>
      </c>
    </row>
    <row r="158" spans="1:8">
      <c r="A158" s="105" t="str">
        <f t="shared" si="12"/>
        <v>АРОМА АД</v>
      </c>
      <c r="B158" s="105" t="str">
        <f t="shared" si="13"/>
        <v>831643066</v>
      </c>
      <c r="C158" s="581" t="str">
        <f t="shared" si="14"/>
        <v>30.09.2024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АРОМА АД</v>
      </c>
      <c r="B159" s="105" t="str">
        <f t="shared" ref="B159:B179" si="16">pdeBulstat</f>
        <v>831643066</v>
      </c>
      <c r="C159" s="581" t="str">
        <f t="shared" ref="C159:C179" si="17">endDate</f>
        <v>30.09.2024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27</v>
      </c>
    </row>
    <row r="160" spans="1:8">
      <c r="A160" s="105" t="str">
        <f t="shared" si="15"/>
        <v>АРОМА АД</v>
      </c>
      <c r="B160" s="105" t="str">
        <f t="shared" si="16"/>
        <v>831643066</v>
      </c>
      <c r="C160" s="581" t="str">
        <f t="shared" si="17"/>
        <v>30.09.2024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103</v>
      </c>
    </row>
    <row r="161" spans="1:8">
      <c r="A161" s="105" t="str">
        <f t="shared" si="15"/>
        <v>АРОМА АД</v>
      </c>
      <c r="B161" s="105" t="str">
        <f t="shared" si="16"/>
        <v>831643066</v>
      </c>
      <c r="C161" s="581" t="str">
        <f t="shared" si="17"/>
        <v>30.09.2024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25619</v>
      </c>
    </row>
    <row r="162" spans="1:8">
      <c r="A162" s="105" t="str">
        <f t="shared" si="15"/>
        <v>АРОМА АД</v>
      </c>
      <c r="B162" s="105" t="str">
        <f t="shared" si="16"/>
        <v>831643066</v>
      </c>
      <c r="C162" s="581" t="str">
        <f t="shared" si="17"/>
        <v>30.09.2024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155</v>
      </c>
    </row>
    <row r="163" spans="1:8">
      <c r="A163" s="105" t="str">
        <f t="shared" si="15"/>
        <v>АРОМА АД</v>
      </c>
      <c r="B163" s="105" t="str">
        <f t="shared" si="16"/>
        <v>831643066</v>
      </c>
      <c r="C163" s="581" t="str">
        <f t="shared" si="17"/>
        <v>30.09.2024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155</v>
      </c>
    </row>
    <row r="164" spans="1:8">
      <c r="A164" s="105" t="str">
        <f t="shared" si="15"/>
        <v>АРОМА АД</v>
      </c>
      <c r="B164" s="105" t="str">
        <f t="shared" si="16"/>
        <v>831643066</v>
      </c>
      <c r="C164" s="581" t="str">
        <f t="shared" si="17"/>
        <v>30.09.2024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104</v>
      </c>
    </row>
    <row r="165" spans="1:8">
      <c r="A165" s="105" t="str">
        <f t="shared" si="15"/>
        <v>АРОМА АД</v>
      </c>
      <c r="B165" s="105" t="str">
        <f t="shared" si="16"/>
        <v>831643066</v>
      </c>
      <c r="C165" s="581" t="str">
        <f t="shared" si="17"/>
        <v>30.09.2024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АРОМА АД</v>
      </c>
      <c r="B166" s="105" t="str">
        <f t="shared" si="16"/>
        <v>831643066</v>
      </c>
      <c r="C166" s="581" t="str">
        <f t="shared" si="17"/>
        <v>30.09.2024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АРОМА АД</v>
      </c>
      <c r="B167" s="105" t="str">
        <f t="shared" si="16"/>
        <v>831643066</v>
      </c>
      <c r="C167" s="581" t="str">
        <f t="shared" si="17"/>
        <v>30.09.2024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4</v>
      </c>
    </row>
    <row r="168" spans="1:8">
      <c r="A168" s="105" t="str">
        <f t="shared" si="15"/>
        <v>АРОМА АД</v>
      </c>
      <c r="B168" s="105" t="str">
        <f t="shared" si="16"/>
        <v>831643066</v>
      </c>
      <c r="C168" s="581" t="str">
        <f t="shared" si="17"/>
        <v>30.09.2024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АРОМА АД</v>
      </c>
      <c r="B169" s="105" t="str">
        <f t="shared" si="16"/>
        <v>831643066</v>
      </c>
      <c r="C169" s="581" t="str">
        <f t="shared" si="17"/>
        <v>30.09.2024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108</v>
      </c>
    </row>
    <row r="170" spans="1:8">
      <c r="A170" s="105" t="str">
        <f t="shared" si="15"/>
        <v>АРОМА АД</v>
      </c>
      <c r="B170" s="105" t="str">
        <f t="shared" si="16"/>
        <v>831643066</v>
      </c>
      <c r="C170" s="581" t="str">
        <f t="shared" si="17"/>
        <v>30.09.2024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25882</v>
      </c>
    </row>
    <row r="171" spans="1:8">
      <c r="A171" s="105" t="str">
        <f t="shared" si="15"/>
        <v>АРОМА АД</v>
      </c>
      <c r="B171" s="105" t="str">
        <f t="shared" si="16"/>
        <v>831643066</v>
      </c>
      <c r="C171" s="581" t="str">
        <f t="shared" si="17"/>
        <v>30.09.2024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АРОМА АД</v>
      </c>
      <c r="B172" s="105" t="str">
        <f t="shared" si="16"/>
        <v>831643066</v>
      </c>
      <c r="C172" s="581" t="str">
        <f t="shared" si="17"/>
        <v>30.09.2024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АРОМА АД</v>
      </c>
      <c r="B173" s="105" t="str">
        <f t="shared" si="16"/>
        <v>831643066</v>
      </c>
      <c r="C173" s="581" t="str">
        <f t="shared" si="17"/>
        <v>30.09.2024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АРОМА АД</v>
      </c>
      <c r="B174" s="105" t="str">
        <f t="shared" si="16"/>
        <v>831643066</v>
      </c>
      <c r="C174" s="581" t="str">
        <f t="shared" si="17"/>
        <v>30.09.2024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25882</v>
      </c>
    </row>
    <row r="175" spans="1:8">
      <c r="A175" s="105" t="str">
        <f t="shared" si="15"/>
        <v>АРОМА АД</v>
      </c>
      <c r="B175" s="105" t="str">
        <f t="shared" si="16"/>
        <v>831643066</v>
      </c>
      <c r="C175" s="581" t="str">
        <f t="shared" si="17"/>
        <v>30.09.2024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АРОМА АД</v>
      </c>
      <c r="B176" s="105" t="str">
        <f t="shared" si="16"/>
        <v>831643066</v>
      </c>
      <c r="C176" s="581" t="str">
        <f t="shared" si="17"/>
        <v>30.09.2024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АРОМА АД</v>
      </c>
      <c r="B177" s="105" t="str">
        <f t="shared" si="16"/>
        <v>831643066</v>
      </c>
      <c r="C177" s="581" t="str">
        <f t="shared" si="17"/>
        <v>30.09.2024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АРОМА АД</v>
      </c>
      <c r="B178" s="105" t="str">
        <f t="shared" si="16"/>
        <v>831643066</v>
      </c>
      <c r="C178" s="581" t="str">
        <f t="shared" si="17"/>
        <v>30.09.2024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АРОМА АД</v>
      </c>
      <c r="B179" s="105" t="str">
        <f t="shared" si="16"/>
        <v>831643066</v>
      </c>
      <c r="C179" s="581" t="str">
        <f t="shared" si="17"/>
        <v>30.09.2024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25882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АРОМА АД</v>
      </c>
      <c r="B181" s="105" t="str">
        <f t="shared" ref="B181:B216" si="19">pdeBulstat</f>
        <v>831643066</v>
      </c>
      <c r="C181" s="581" t="str">
        <f t="shared" ref="C181:C216" si="20">endDate</f>
        <v>30.09.2024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29668</v>
      </c>
    </row>
    <row r="182" spans="1:8">
      <c r="A182" s="105" t="str">
        <f t="shared" si="18"/>
        <v>АРОМА АД</v>
      </c>
      <c r="B182" s="105" t="str">
        <f t="shared" si="19"/>
        <v>831643066</v>
      </c>
      <c r="C182" s="581" t="str">
        <f t="shared" si="20"/>
        <v>30.09.2024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-18776</v>
      </c>
    </row>
    <row r="183" spans="1:8">
      <c r="A183" s="105" t="str">
        <f t="shared" si="18"/>
        <v>АРОМА АД</v>
      </c>
      <c r="B183" s="105" t="str">
        <f t="shared" si="19"/>
        <v>831643066</v>
      </c>
      <c r="C183" s="581" t="str">
        <f t="shared" si="20"/>
        <v>30.09.2024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АРОМА АД</v>
      </c>
      <c r="B184" s="105" t="str">
        <f t="shared" si="19"/>
        <v>831643066</v>
      </c>
      <c r="C184" s="581" t="str">
        <f t="shared" si="20"/>
        <v>30.09.2024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-5432</v>
      </c>
    </row>
    <row r="185" spans="1:8">
      <c r="A185" s="105" t="str">
        <f t="shared" si="18"/>
        <v>АРОМА АД</v>
      </c>
      <c r="B185" s="105" t="str">
        <f t="shared" si="19"/>
        <v>831643066</v>
      </c>
      <c r="C185" s="581" t="str">
        <f t="shared" si="20"/>
        <v>30.09.2024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417</v>
      </c>
    </row>
    <row r="186" spans="1:8">
      <c r="A186" s="105" t="str">
        <f t="shared" si="18"/>
        <v>АРОМА АД</v>
      </c>
      <c r="B186" s="105" t="str">
        <f t="shared" si="19"/>
        <v>831643066</v>
      </c>
      <c r="C186" s="581" t="str">
        <f t="shared" si="20"/>
        <v>30.09.2024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-60</v>
      </c>
    </row>
    <row r="187" spans="1:8">
      <c r="A187" s="105" t="str">
        <f t="shared" si="18"/>
        <v>АРОМА АД</v>
      </c>
      <c r="B187" s="105" t="str">
        <f t="shared" si="19"/>
        <v>831643066</v>
      </c>
      <c r="C187" s="581" t="str">
        <f t="shared" si="20"/>
        <v>30.09.2024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АРОМА АД</v>
      </c>
      <c r="B188" s="105" t="str">
        <f t="shared" si="19"/>
        <v>831643066</v>
      </c>
      <c r="C188" s="581" t="str">
        <f t="shared" si="20"/>
        <v>30.09.2024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-1</v>
      </c>
    </row>
    <row r="189" spans="1:8">
      <c r="A189" s="105" t="str">
        <f t="shared" si="18"/>
        <v>АРОМА АД</v>
      </c>
      <c r="B189" s="105" t="str">
        <f t="shared" si="19"/>
        <v>831643066</v>
      </c>
      <c r="C189" s="581" t="str">
        <f t="shared" si="20"/>
        <v>30.09.2024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-12</v>
      </c>
    </row>
    <row r="190" spans="1:8">
      <c r="A190" s="105" t="str">
        <f t="shared" si="18"/>
        <v>АРОМА АД</v>
      </c>
      <c r="B190" s="105" t="str">
        <f t="shared" si="19"/>
        <v>831643066</v>
      </c>
      <c r="C190" s="581" t="str">
        <f t="shared" si="20"/>
        <v>30.09.2024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-145</v>
      </c>
    </row>
    <row r="191" spans="1:8">
      <c r="A191" s="105" t="str">
        <f t="shared" si="18"/>
        <v>АРОМА АД</v>
      </c>
      <c r="B191" s="105" t="str">
        <f t="shared" si="19"/>
        <v>831643066</v>
      </c>
      <c r="C191" s="581" t="str">
        <f t="shared" si="20"/>
        <v>30.09.2024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5659</v>
      </c>
    </row>
    <row r="192" spans="1:8">
      <c r="A192" s="105" t="str">
        <f t="shared" si="18"/>
        <v>АРОМА АД</v>
      </c>
      <c r="B192" s="105" t="str">
        <f t="shared" si="19"/>
        <v>831643066</v>
      </c>
      <c r="C192" s="581" t="str">
        <f t="shared" si="20"/>
        <v>30.09.2024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-1687</v>
      </c>
    </row>
    <row r="193" spans="1:8">
      <c r="A193" s="105" t="str">
        <f t="shared" si="18"/>
        <v>АРОМА АД</v>
      </c>
      <c r="B193" s="105" t="str">
        <f t="shared" si="19"/>
        <v>831643066</v>
      </c>
      <c r="C193" s="581" t="str">
        <f t="shared" si="20"/>
        <v>30.09.2024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АРОМА АД</v>
      </c>
      <c r="B194" s="105" t="str">
        <f t="shared" si="19"/>
        <v>831643066</v>
      </c>
      <c r="C194" s="581" t="str">
        <f t="shared" si="20"/>
        <v>30.09.2024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АРОМА АД</v>
      </c>
      <c r="B195" s="105" t="str">
        <f t="shared" si="19"/>
        <v>831643066</v>
      </c>
      <c r="C195" s="581" t="str">
        <f t="shared" si="20"/>
        <v>30.09.2024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АРОМА АД</v>
      </c>
      <c r="B196" s="105" t="str">
        <f t="shared" si="19"/>
        <v>831643066</v>
      </c>
      <c r="C196" s="581" t="str">
        <f t="shared" si="20"/>
        <v>30.09.2024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АРОМА АД</v>
      </c>
      <c r="B197" s="105" t="str">
        <f t="shared" si="19"/>
        <v>831643066</v>
      </c>
      <c r="C197" s="581" t="str">
        <f t="shared" si="20"/>
        <v>30.09.2024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АРОМА АД</v>
      </c>
      <c r="B198" s="105" t="str">
        <f t="shared" si="19"/>
        <v>831643066</v>
      </c>
      <c r="C198" s="581" t="str">
        <f t="shared" si="20"/>
        <v>30.09.2024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АРОМА АД</v>
      </c>
      <c r="B199" s="105" t="str">
        <f t="shared" si="19"/>
        <v>831643066</v>
      </c>
      <c r="C199" s="581" t="str">
        <f t="shared" si="20"/>
        <v>30.09.2024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АРОМА АД</v>
      </c>
      <c r="B200" s="105" t="str">
        <f t="shared" si="19"/>
        <v>831643066</v>
      </c>
      <c r="C200" s="581" t="str">
        <f t="shared" si="20"/>
        <v>30.09.2024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АРОМА АД</v>
      </c>
      <c r="B201" s="105" t="str">
        <f t="shared" si="19"/>
        <v>831643066</v>
      </c>
      <c r="C201" s="581" t="str">
        <f t="shared" si="20"/>
        <v>30.09.2024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-1095</v>
      </c>
    </row>
    <row r="202" spans="1:8">
      <c r="A202" s="105" t="str">
        <f t="shared" si="18"/>
        <v>АРОМА АД</v>
      </c>
      <c r="B202" s="105" t="str">
        <f t="shared" si="19"/>
        <v>831643066</v>
      </c>
      <c r="C202" s="581" t="str">
        <f t="shared" si="20"/>
        <v>30.09.2024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-2782</v>
      </c>
    </row>
    <row r="203" spans="1:8">
      <c r="A203" s="105" t="str">
        <f t="shared" si="18"/>
        <v>АРОМА АД</v>
      </c>
      <c r="B203" s="105" t="str">
        <f t="shared" si="19"/>
        <v>831643066</v>
      </c>
      <c r="C203" s="581" t="str">
        <f t="shared" si="20"/>
        <v>30.09.2024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АРОМА АД</v>
      </c>
      <c r="B204" s="105" t="str">
        <f t="shared" si="19"/>
        <v>831643066</v>
      </c>
      <c r="C204" s="581" t="str">
        <f t="shared" si="20"/>
        <v>30.09.2024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АРОМА АД</v>
      </c>
      <c r="B205" s="105" t="str">
        <f t="shared" si="19"/>
        <v>831643066</v>
      </c>
      <c r="C205" s="581" t="str">
        <f t="shared" si="20"/>
        <v>30.09.2024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0</v>
      </c>
    </row>
    <row r="206" spans="1:8">
      <c r="A206" s="105" t="str">
        <f t="shared" si="18"/>
        <v>АРОМА АД</v>
      </c>
      <c r="B206" s="105" t="str">
        <f t="shared" si="19"/>
        <v>831643066</v>
      </c>
      <c r="C206" s="581" t="str">
        <f t="shared" si="20"/>
        <v>30.09.2024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-555</v>
      </c>
    </row>
    <row r="207" spans="1:8">
      <c r="A207" s="105" t="str">
        <f t="shared" si="18"/>
        <v>АРОМА АД</v>
      </c>
      <c r="B207" s="105" t="str">
        <f t="shared" si="19"/>
        <v>831643066</v>
      </c>
      <c r="C207" s="581" t="str">
        <f t="shared" si="20"/>
        <v>30.09.2024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-185</v>
      </c>
    </row>
    <row r="208" spans="1:8">
      <c r="A208" s="105" t="str">
        <f t="shared" si="18"/>
        <v>АРОМА АД</v>
      </c>
      <c r="B208" s="105" t="str">
        <f t="shared" si="19"/>
        <v>831643066</v>
      </c>
      <c r="C208" s="581" t="str">
        <f t="shared" si="20"/>
        <v>30.09.2024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-139</v>
      </c>
    </row>
    <row r="209" spans="1:8">
      <c r="A209" s="105" t="str">
        <f t="shared" si="18"/>
        <v>АРОМА АД</v>
      </c>
      <c r="B209" s="105" t="str">
        <f t="shared" si="19"/>
        <v>831643066</v>
      </c>
      <c r="C209" s="581" t="str">
        <f t="shared" si="20"/>
        <v>30.09.2024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-928</v>
      </c>
    </row>
    <row r="210" spans="1:8">
      <c r="A210" s="105" t="str">
        <f t="shared" si="18"/>
        <v>АРОМА АД</v>
      </c>
      <c r="B210" s="105" t="str">
        <f t="shared" si="19"/>
        <v>831643066</v>
      </c>
      <c r="C210" s="581" t="str">
        <f t="shared" si="20"/>
        <v>30.09.2024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АРОМА АД</v>
      </c>
      <c r="B211" s="105" t="str">
        <f t="shared" si="19"/>
        <v>831643066</v>
      </c>
      <c r="C211" s="581" t="str">
        <f t="shared" si="20"/>
        <v>30.09.2024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-1807</v>
      </c>
    </row>
    <row r="212" spans="1:8">
      <c r="A212" s="105" t="str">
        <f t="shared" si="18"/>
        <v>АРОМА АД</v>
      </c>
      <c r="B212" s="105" t="str">
        <f t="shared" si="19"/>
        <v>831643066</v>
      </c>
      <c r="C212" s="581" t="str">
        <f t="shared" si="20"/>
        <v>30.09.2024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1070</v>
      </c>
    </row>
    <row r="213" spans="1:8">
      <c r="A213" s="105" t="str">
        <f t="shared" si="18"/>
        <v>АРОМА АД</v>
      </c>
      <c r="B213" s="105" t="str">
        <f t="shared" si="19"/>
        <v>831643066</v>
      </c>
      <c r="C213" s="581" t="str">
        <f t="shared" si="20"/>
        <v>30.09.2024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2317</v>
      </c>
    </row>
    <row r="214" spans="1:8">
      <c r="A214" s="105" t="str">
        <f t="shared" si="18"/>
        <v>АРОМА АД</v>
      </c>
      <c r="B214" s="105" t="str">
        <f t="shared" si="19"/>
        <v>831643066</v>
      </c>
      <c r="C214" s="581" t="str">
        <f t="shared" si="20"/>
        <v>30.09.2024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3387</v>
      </c>
    </row>
    <row r="215" spans="1:8">
      <c r="A215" s="105" t="str">
        <f t="shared" si="18"/>
        <v>АРОМА АД</v>
      </c>
      <c r="B215" s="105" t="str">
        <f t="shared" si="19"/>
        <v>831643066</v>
      </c>
      <c r="C215" s="581" t="str">
        <f t="shared" si="20"/>
        <v>30.09.2024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0</v>
      </c>
    </row>
    <row r="216" spans="1:8">
      <c r="A216" s="105" t="str">
        <f t="shared" si="18"/>
        <v>АРОМА АД</v>
      </c>
      <c r="B216" s="105" t="str">
        <f t="shared" si="19"/>
        <v>831643066</v>
      </c>
      <c r="C216" s="581" t="str">
        <f t="shared" si="20"/>
        <v>30.09.2024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АРОМА АД</v>
      </c>
      <c r="B218" s="105" t="str">
        <f t="shared" ref="B218:B281" si="22">pdeBulstat</f>
        <v>831643066</v>
      </c>
      <c r="C218" s="581" t="str">
        <f t="shared" ref="C218:C281" si="23">endDate</f>
        <v>30.09.2024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15459</v>
      </c>
    </row>
    <row r="219" spans="1:8">
      <c r="A219" s="105" t="str">
        <f t="shared" si="21"/>
        <v>АРОМА АД</v>
      </c>
      <c r="B219" s="105" t="str">
        <f t="shared" si="22"/>
        <v>831643066</v>
      </c>
      <c r="C219" s="581" t="str">
        <f t="shared" si="23"/>
        <v>30.09.2024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АРОМА АД</v>
      </c>
      <c r="B220" s="105" t="str">
        <f t="shared" si="22"/>
        <v>831643066</v>
      </c>
      <c r="C220" s="581" t="str">
        <f t="shared" si="23"/>
        <v>30.09.2024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АРОМА АД</v>
      </c>
      <c r="B221" s="105" t="str">
        <f t="shared" si="22"/>
        <v>831643066</v>
      </c>
      <c r="C221" s="581" t="str">
        <f t="shared" si="23"/>
        <v>30.09.2024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АРОМА АД</v>
      </c>
      <c r="B222" s="105" t="str">
        <f t="shared" si="22"/>
        <v>831643066</v>
      </c>
      <c r="C222" s="581" t="str">
        <f t="shared" si="23"/>
        <v>30.09.2024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15459</v>
      </c>
    </row>
    <row r="223" spans="1:8">
      <c r="A223" s="105" t="str">
        <f t="shared" si="21"/>
        <v>АРОМА АД</v>
      </c>
      <c r="B223" s="105" t="str">
        <f t="shared" si="22"/>
        <v>831643066</v>
      </c>
      <c r="C223" s="581" t="str">
        <f t="shared" si="23"/>
        <v>30.09.2024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АРОМА АД</v>
      </c>
      <c r="B224" s="105" t="str">
        <f t="shared" si="22"/>
        <v>831643066</v>
      </c>
      <c r="C224" s="581" t="str">
        <f t="shared" si="23"/>
        <v>30.09.2024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АРОМА АД</v>
      </c>
      <c r="B225" s="105" t="str">
        <f t="shared" si="22"/>
        <v>831643066</v>
      </c>
      <c r="C225" s="581" t="str">
        <f t="shared" si="23"/>
        <v>30.09.2024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АРОМА АД</v>
      </c>
      <c r="B226" s="105" t="str">
        <f t="shared" si="22"/>
        <v>831643066</v>
      </c>
      <c r="C226" s="581" t="str">
        <f t="shared" si="23"/>
        <v>30.09.2024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АРОМА АД</v>
      </c>
      <c r="B227" s="105" t="str">
        <f t="shared" si="22"/>
        <v>831643066</v>
      </c>
      <c r="C227" s="581" t="str">
        <f t="shared" si="23"/>
        <v>30.09.2024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АРОМА АД</v>
      </c>
      <c r="B228" s="105" t="str">
        <f t="shared" si="22"/>
        <v>831643066</v>
      </c>
      <c r="C228" s="581" t="str">
        <f t="shared" si="23"/>
        <v>30.09.2024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АРОМА АД</v>
      </c>
      <c r="B229" s="105" t="str">
        <f t="shared" si="22"/>
        <v>831643066</v>
      </c>
      <c r="C229" s="581" t="str">
        <f t="shared" si="23"/>
        <v>30.09.2024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АРОМА АД</v>
      </c>
      <c r="B230" s="105" t="str">
        <f t="shared" si="22"/>
        <v>831643066</v>
      </c>
      <c r="C230" s="581" t="str">
        <f t="shared" si="23"/>
        <v>30.09.2024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АРОМА АД</v>
      </c>
      <c r="B231" s="105" t="str">
        <f t="shared" si="22"/>
        <v>831643066</v>
      </c>
      <c r="C231" s="581" t="str">
        <f t="shared" si="23"/>
        <v>30.09.2024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АРОМА АД</v>
      </c>
      <c r="B232" s="105" t="str">
        <f t="shared" si="22"/>
        <v>831643066</v>
      </c>
      <c r="C232" s="581" t="str">
        <f t="shared" si="23"/>
        <v>30.09.2024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АРОМА АД</v>
      </c>
      <c r="B233" s="105" t="str">
        <f t="shared" si="22"/>
        <v>831643066</v>
      </c>
      <c r="C233" s="581" t="str">
        <f t="shared" si="23"/>
        <v>30.09.2024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АРОМА АД</v>
      </c>
      <c r="B234" s="105" t="str">
        <f t="shared" si="22"/>
        <v>831643066</v>
      </c>
      <c r="C234" s="581" t="str">
        <f t="shared" si="23"/>
        <v>30.09.2024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АРОМА АД</v>
      </c>
      <c r="B235" s="105" t="str">
        <f t="shared" si="22"/>
        <v>831643066</v>
      </c>
      <c r="C235" s="581" t="str">
        <f t="shared" si="23"/>
        <v>30.09.2024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АРОМА АД</v>
      </c>
      <c r="B236" s="105" t="str">
        <f t="shared" si="22"/>
        <v>831643066</v>
      </c>
      <c r="C236" s="581" t="str">
        <f t="shared" si="23"/>
        <v>30.09.2024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15459</v>
      </c>
    </row>
    <row r="237" spans="1:8">
      <c r="A237" s="105" t="str">
        <f t="shared" si="21"/>
        <v>АРОМА АД</v>
      </c>
      <c r="B237" s="105" t="str">
        <f t="shared" si="22"/>
        <v>831643066</v>
      </c>
      <c r="C237" s="581" t="str">
        <f t="shared" si="23"/>
        <v>30.09.2024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АРОМА АД</v>
      </c>
      <c r="B238" s="105" t="str">
        <f t="shared" si="22"/>
        <v>831643066</v>
      </c>
      <c r="C238" s="581" t="str">
        <f t="shared" si="23"/>
        <v>30.09.2024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АРОМА АД</v>
      </c>
      <c r="B239" s="105" t="str">
        <f t="shared" si="22"/>
        <v>831643066</v>
      </c>
      <c r="C239" s="581" t="str">
        <f t="shared" si="23"/>
        <v>30.09.2024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15459</v>
      </c>
    </row>
    <row r="240" spans="1:8">
      <c r="A240" s="105" t="str">
        <f t="shared" si="21"/>
        <v>АРОМА АД</v>
      </c>
      <c r="B240" s="105" t="str">
        <f t="shared" si="22"/>
        <v>831643066</v>
      </c>
      <c r="C240" s="581" t="str">
        <f t="shared" si="23"/>
        <v>30.09.2024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0</v>
      </c>
    </row>
    <row r="241" spans="1:8">
      <c r="A241" s="105" t="str">
        <f t="shared" si="21"/>
        <v>АРОМА АД</v>
      </c>
      <c r="B241" s="105" t="str">
        <f t="shared" si="22"/>
        <v>831643066</v>
      </c>
      <c r="C241" s="581" t="str">
        <f t="shared" si="23"/>
        <v>30.09.2024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АРОМА АД</v>
      </c>
      <c r="B242" s="105" t="str">
        <f t="shared" si="22"/>
        <v>831643066</v>
      </c>
      <c r="C242" s="581" t="str">
        <f t="shared" si="23"/>
        <v>30.09.2024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АРОМА АД</v>
      </c>
      <c r="B243" s="105" t="str">
        <f t="shared" si="22"/>
        <v>831643066</v>
      </c>
      <c r="C243" s="581" t="str">
        <f t="shared" si="23"/>
        <v>30.09.2024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АРОМА АД</v>
      </c>
      <c r="B244" s="105" t="str">
        <f t="shared" si="22"/>
        <v>831643066</v>
      </c>
      <c r="C244" s="581" t="str">
        <f t="shared" si="23"/>
        <v>30.09.2024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0</v>
      </c>
    </row>
    <row r="245" spans="1:8">
      <c r="A245" s="105" t="str">
        <f t="shared" si="21"/>
        <v>АРОМА АД</v>
      </c>
      <c r="B245" s="105" t="str">
        <f t="shared" si="22"/>
        <v>831643066</v>
      </c>
      <c r="C245" s="581" t="str">
        <f t="shared" si="23"/>
        <v>30.09.2024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АРОМА АД</v>
      </c>
      <c r="B246" s="105" t="str">
        <f t="shared" si="22"/>
        <v>831643066</v>
      </c>
      <c r="C246" s="581" t="str">
        <f t="shared" si="23"/>
        <v>30.09.2024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АРОМА АД</v>
      </c>
      <c r="B247" s="105" t="str">
        <f t="shared" si="22"/>
        <v>831643066</v>
      </c>
      <c r="C247" s="581" t="str">
        <f t="shared" si="23"/>
        <v>30.09.2024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АРОМА АД</v>
      </c>
      <c r="B248" s="105" t="str">
        <f t="shared" si="22"/>
        <v>831643066</v>
      </c>
      <c r="C248" s="581" t="str">
        <f t="shared" si="23"/>
        <v>30.09.2024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АРОМА АД</v>
      </c>
      <c r="B249" s="105" t="str">
        <f t="shared" si="22"/>
        <v>831643066</v>
      </c>
      <c r="C249" s="581" t="str">
        <f t="shared" si="23"/>
        <v>30.09.2024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АРОМА АД</v>
      </c>
      <c r="B250" s="105" t="str">
        <f t="shared" si="22"/>
        <v>831643066</v>
      </c>
      <c r="C250" s="581" t="str">
        <f t="shared" si="23"/>
        <v>30.09.2024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АРОМА АД</v>
      </c>
      <c r="B251" s="105" t="str">
        <f t="shared" si="22"/>
        <v>831643066</v>
      </c>
      <c r="C251" s="581" t="str">
        <f t="shared" si="23"/>
        <v>30.09.2024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АРОМА АД</v>
      </c>
      <c r="B252" s="105" t="str">
        <f t="shared" si="22"/>
        <v>831643066</v>
      </c>
      <c r="C252" s="581" t="str">
        <f t="shared" si="23"/>
        <v>30.09.2024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АРОМА АД</v>
      </c>
      <c r="B253" s="105" t="str">
        <f t="shared" si="22"/>
        <v>831643066</v>
      </c>
      <c r="C253" s="581" t="str">
        <f t="shared" si="23"/>
        <v>30.09.2024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АРОМА АД</v>
      </c>
      <c r="B254" s="105" t="str">
        <f t="shared" si="22"/>
        <v>831643066</v>
      </c>
      <c r="C254" s="581" t="str">
        <f t="shared" si="23"/>
        <v>30.09.2024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АРОМА АД</v>
      </c>
      <c r="B255" s="105" t="str">
        <f t="shared" si="22"/>
        <v>831643066</v>
      </c>
      <c r="C255" s="581" t="str">
        <f t="shared" si="23"/>
        <v>30.09.2024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АРОМА АД</v>
      </c>
      <c r="B256" s="105" t="str">
        <f t="shared" si="22"/>
        <v>831643066</v>
      </c>
      <c r="C256" s="581" t="str">
        <f t="shared" si="23"/>
        <v>30.09.2024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АРОМА АД</v>
      </c>
      <c r="B257" s="105" t="str">
        <f t="shared" si="22"/>
        <v>831643066</v>
      </c>
      <c r="C257" s="581" t="str">
        <f t="shared" si="23"/>
        <v>30.09.2024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АРОМА АД</v>
      </c>
      <c r="B258" s="105" t="str">
        <f t="shared" si="22"/>
        <v>831643066</v>
      </c>
      <c r="C258" s="581" t="str">
        <f t="shared" si="23"/>
        <v>30.09.2024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0</v>
      </c>
    </row>
    <row r="259" spans="1:8">
      <c r="A259" s="105" t="str">
        <f t="shared" si="21"/>
        <v>АРОМА АД</v>
      </c>
      <c r="B259" s="105" t="str">
        <f t="shared" si="22"/>
        <v>831643066</v>
      </c>
      <c r="C259" s="581" t="str">
        <f t="shared" si="23"/>
        <v>30.09.2024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АРОМА АД</v>
      </c>
      <c r="B260" s="105" t="str">
        <f t="shared" si="22"/>
        <v>831643066</v>
      </c>
      <c r="C260" s="581" t="str">
        <f t="shared" si="23"/>
        <v>30.09.2024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АРОМА АД</v>
      </c>
      <c r="B261" s="105" t="str">
        <f t="shared" si="22"/>
        <v>831643066</v>
      </c>
      <c r="C261" s="581" t="str">
        <f t="shared" si="23"/>
        <v>30.09.2024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0</v>
      </c>
    </row>
    <row r="262" spans="1:8">
      <c r="A262" s="105" t="str">
        <f t="shared" si="21"/>
        <v>АРОМА АД</v>
      </c>
      <c r="B262" s="105" t="str">
        <f t="shared" si="22"/>
        <v>831643066</v>
      </c>
      <c r="C262" s="581" t="str">
        <f t="shared" si="23"/>
        <v>30.09.2024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0</v>
      </c>
    </row>
    <row r="263" spans="1:8">
      <c r="A263" s="105" t="str">
        <f t="shared" si="21"/>
        <v>АРОМА АД</v>
      </c>
      <c r="B263" s="105" t="str">
        <f t="shared" si="22"/>
        <v>831643066</v>
      </c>
      <c r="C263" s="581" t="str">
        <f t="shared" si="23"/>
        <v>30.09.2024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АРОМА АД</v>
      </c>
      <c r="B264" s="105" t="str">
        <f t="shared" si="22"/>
        <v>831643066</v>
      </c>
      <c r="C264" s="581" t="str">
        <f t="shared" si="23"/>
        <v>30.09.2024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АРОМА АД</v>
      </c>
      <c r="B265" s="105" t="str">
        <f t="shared" si="22"/>
        <v>831643066</v>
      </c>
      <c r="C265" s="581" t="str">
        <f t="shared" si="23"/>
        <v>30.09.2024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АРОМА АД</v>
      </c>
      <c r="B266" s="105" t="str">
        <f t="shared" si="22"/>
        <v>831643066</v>
      </c>
      <c r="C266" s="581" t="str">
        <f t="shared" si="23"/>
        <v>30.09.2024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0</v>
      </c>
    </row>
    <row r="267" spans="1:8">
      <c r="A267" s="105" t="str">
        <f t="shared" si="21"/>
        <v>АРОМА АД</v>
      </c>
      <c r="B267" s="105" t="str">
        <f t="shared" si="22"/>
        <v>831643066</v>
      </c>
      <c r="C267" s="581" t="str">
        <f t="shared" si="23"/>
        <v>30.09.2024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АРОМА АД</v>
      </c>
      <c r="B268" s="105" t="str">
        <f t="shared" si="22"/>
        <v>831643066</v>
      </c>
      <c r="C268" s="581" t="str">
        <f t="shared" si="23"/>
        <v>30.09.2024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АРОМА АД</v>
      </c>
      <c r="B269" s="105" t="str">
        <f t="shared" si="22"/>
        <v>831643066</v>
      </c>
      <c r="C269" s="581" t="str">
        <f t="shared" si="23"/>
        <v>30.09.2024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АРОМА АД</v>
      </c>
      <c r="B270" s="105" t="str">
        <f t="shared" si="22"/>
        <v>831643066</v>
      </c>
      <c r="C270" s="581" t="str">
        <f t="shared" si="23"/>
        <v>30.09.2024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АРОМА АД</v>
      </c>
      <c r="B271" s="105" t="str">
        <f t="shared" si="22"/>
        <v>831643066</v>
      </c>
      <c r="C271" s="581" t="str">
        <f t="shared" si="23"/>
        <v>30.09.2024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АРОМА АД</v>
      </c>
      <c r="B272" s="105" t="str">
        <f t="shared" si="22"/>
        <v>831643066</v>
      </c>
      <c r="C272" s="581" t="str">
        <f t="shared" si="23"/>
        <v>30.09.2024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АРОМА АД</v>
      </c>
      <c r="B273" s="105" t="str">
        <f t="shared" si="22"/>
        <v>831643066</v>
      </c>
      <c r="C273" s="581" t="str">
        <f t="shared" si="23"/>
        <v>30.09.2024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АРОМА АД</v>
      </c>
      <c r="B274" s="105" t="str">
        <f t="shared" si="22"/>
        <v>831643066</v>
      </c>
      <c r="C274" s="581" t="str">
        <f t="shared" si="23"/>
        <v>30.09.2024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АРОМА АД</v>
      </c>
      <c r="B275" s="105" t="str">
        <f t="shared" si="22"/>
        <v>831643066</v>
      </c>
      <c r="C275" s="581" t="str">
        <f t="shared" si="23"/>
        <v>30.09.2024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АРОМА АД</v>
      </c>
      <c r="B276" s="105" t="str">
        <f t="shared" si="22"/>
        <v>831643066</v>
      </c>
      <c r="C276" s="581" t="str">
        <f t="shared" si="23"/>
        <v>30.09.2024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АРОМА АД</v>
      </c>
      <c r="B277" s="105" t="str">
        <f t="shared" si="22"/>
        <v>831643066</v>
      </c>
      <c r="C277" s="581" t="str">
        <f t="shared" si="23"/>
        <v>30.09.2024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АРОМА АД</v>
      </c>
      <c r="B278" s="105" t="str">
        <f t="shared" si="22"/>
        <v>831643066</v>
      </c>
      <c r="C278" s="581" t="str">
        <f t="shared" si="23"/>
        <v>30.09.2024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АРОМА АД</v>
      </c>
      <c r="B279" s="105" t="str">
        <f t="shared" si="22"/>
        <v>831643066</v>
      </c>
      <c r="C279" s="581" t="str">
        <f t="shared" si="23"/>
        <v>30.09.2024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АРОМА АД</v>
      </c>
      <c r="B280" s="105" t="str">
        <f t="shared" si="22"/>
        <v>831643066</v>
      </c>
      <c r="C280" s="581" t="str">
        <f t="shared" si="23"/>
        <v>30.09.2024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0</v>
      </c>
    </row>
    <row r="281" spans="1:8">
      <c r="A281" s="105" t="str">
        <f t="shared" si="21"/>
        <v>АРОМА АД</v>
      </c>
      <c r="B281" s="105" t="str">
        <f t="shared" si="22"/>
        <v>831643066</v>
      </c>
      <c r="C281" s="581" t="str">
        <f t="shared" si="23"/>
        <v>30.09.2024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АРОМА АД</v>
      </c>
      <c r="B282" s="105" t="str">
        <f t="shared" ref="B282:B345" si="25">pdeBulstat</f>
        <v>831643066</v>
      </c>
      <c r="C282" s="581" t="str">
        <f t="shared" ref="C282:C345" si="26">endDate</f>
        <v>30.09.2024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АРОМА АД</v>
      </c>
      <c r="B283" s="105" t="str">
        <f t="shared" si="25"/>
        <v>831643066</v>
      </c>
      <c r="C283" s="581" t="str">
        <f t="shared" si="26"/>
        <v>30.09.2024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0</v>
      </c>
    </row>
    <row r="284" spans="1:8">
      <c r="A284" s="105" t="str">
        <f t="shared" si="24"/>
        <v>АРОМА АД</v>
      </c>
      <c r="B284" s="105" t="str">
        <f t="shared" si="25"/>
        <v>831643066</v>
      </c>
      <c r="C284" s="581" t="str">
        <f t="shared" si="26"/>
        <v>30.09.2024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13798</v>
      </c>
    </row>
    <row r="285" spans="1:8">
      <c r="A285" s="105" t="str">
        <f t="shared" si="24"/>
        <v>АРОМА АД</v>
      </c>
      <c r="B285" s="105" t="str">
        <f t="shared" si="25"/>
        <v>831643066</v>
      </c>
      <c r="C285" s="581" t="str">
        <f t="shared" si="26"/>
        <v>30.09.2024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АРОМА АД</v>
      </c>
      <c r="B286" s="105" t="str">
        <f t="shared" si="25"/>
        <v>831643066</v>
      </c>
      <c r="C286" s="581" t="str">
        <f t="shared" si="26"/>
        <v>30.09.2024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АРОМА АД</v>
      </c>
      <c r="B287" s="105" t="str">
        <f t="shared" si="25"/>
        <v>831643066</v>
      </c>
      <c r="C287" s="581" t="str">
        <f t="shared" si="26"/>
        <v>30.09.2024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АРОМА АД</v>
      </c>
      <c r="B288" s="105" t="str">
        <f t="shared" si="25"/>
        <v>831643066</v>
      </c>
      <c r="C288" s="581" t="str">
        <f t="shared" si="26"/>
        <v>30.09.2024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13798</v>
      </c>
    </row>
    <row r="289" spans="1:8">
      <c r="A289" s="105" t="str">
        <f t="shared" si="24"/>
        <v>АРОМА АД</v>
      </c>
      <c r="B289" s="105" t="str">
        <f t="shared" si="25"/>
        <v>831643066</v>
      </c>
      <c r="C289" s="581" t="str">
        <f t="shared" si="26"/>
        <v>30.09.2024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АРОМА АД</v>
      </c>
      <c r="B290" s="105" t="str">
        <f t="shared" si="25"/>
        <v>831643066</v>
      </c>
      <c r="C290" s="581" t="str">
        <f t="shared" si="26"/>
        <v>30.09.2024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1013</v>
      </c>
    </row>
    <row r="291" spans="1:8">
      <c r="A291" s="105" t="str">
        <f t="shared" si="24"/>
        <v>АРОМА АД</v>
      </c>
      <c r="B291" s="105" t="str">
        <f t="shared" si="25"/>
        <v>831643066</v>
      </c>
      <c r="C291" s="581" t="str">
        <f t="shared" si="26"/>
        <v>30.09.2024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АРОМА АД</v>
      </c>
      <c r="B292" s="105" t="str">
        <f t="shared" si="25"/>
        <v>831643066</v>
      </c>
      <c r="C292" s="581" t="str">
        <f t="shared" si="26"/>
        <v>30.09.2024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1013</v>
      </c>
    </row>
    <row r="293" spans="1:8">
      <c r="A293" s="105" t="str">
        <f t="shared" si="24"/>
        <v>АРОМА АД</v>
      </c>
      <c r="B293" s="105" t="str">
        <f t="shared" si="25"/>
        <v>831643066</v>
      </c>
      <c r="C293" s="581" t="str">
        <f t="shared" si="26"/>
        <v>30.09.2024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АРОМА АД</v>
      </c>
      <c r="B294" s="105" t="str">
        <f t="shared" si="25"/>
        <v>831643066</v>
      </c>
      <c r="C294" s="581" t="str">
        <f t="shared" si="26"/>
        <v>30.09.2024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АРОМА АД</v>
      </c>
      <c r="B295" s="105" t="str">
        <f t="shared" si="25"/>
        <v>831643066</v>
      </c>
      <c r="C295" s="581" t="str">
        <f t="shared" si="26"/>
        <v>30.09.2024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АРОМА АД</v>
      </c>
      <c r="B296" s="105" t="str">
        <f t="shared" si="25"/>
        <v>831643066</v>
      </c>
      <c r="C296" s="581" t="str">
        <f t="shared" si="26"/>
        <v>30.09.2024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АРОМА АД</v>
      </c>
      <c r="B297" s="105" t="str">
        <f t="shared" si="25"/>
        <v>831643066</v>
      </c>
      <c r="C297" s="581" t="str">
        <f t="shared" si="26"/>
        <v>30.09.2024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АРОМА АД</v>
      </c>
      <c r="B298" s="105" t="str">
        <f t="shared" si="25"/>
        <v>831643066</v>
      </c>
      <c r="C298" s="581" t="str">
        <f t="shared" si="26"/>
        <v>30.09.2024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АРОМА АД</v>
      </c>
      <c r="B299" s="105" t="str">
        <f t="shared" si="25"/>
        <v>831643066</v>
      </c>
      <c r="C299" s="581" t="str">
        <f t="shared" si="26"/>
        <v>30.09.2024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АРОМА АД</v>
      </c>
      <c r="B300" s="105" t="str">
        <f t="shared" si="25"/>
        <v>831643066</v>
      </c>
      <c r="C300" s="581" t="str">
        <f t="shared" si="26"/>
        <v>30.09.2024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АРОМА АД</v>
      </c>
      <c r="B301" s="105" t="str">
        <f t="shared" si="25"/>
        <v>831643066</v>
      </c>
      <c r="C301" s="581" t="str">
        <f t="shared" si="26"/>
        <v>30.09.2024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АРОМА АД</v>
      </c>
      <c r="B302" s="105" t="str">
        <f t="shared" si="25"/>
        <v>831643066</v>
      </c>
      <c r="C302" s="581" t="str">
        <f t="shared" si="26"/>
        <v>30.09.2024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14811</v>
      </c>
    </row>
    <row r="303" spans="1:8">
      <c r="A303" s="105" t="str">
        <f t="shared" si="24"/>
        <v>АРОМА АД</v>
      </c>
      <c r="B303" s="105" t="str">
        <f t="shared" si="25"/>
        <v>831643066</v>
      </c>
      <c r="C303" s="581" t="str">
        <f t="shared" si="26"/>
        <v>30.09.2024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АРОМА АД</v>
      </c>
      <c r="B304" s="105" t="str">
        <f t="shared" si="25"/>
        <v>831643066</v>
      </c>
      <c r="C304" s="581" t="str">
        <f t="shared" si="26"/>
        <v>30.09.2024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АРОМА АД</v>
      </c>
      <c r="B305" s="105" t="str">
        <f t="shared" si="25"/>
        <v>831643066</v>
      </c>
      <c r="C305" s="581" t="str">
        <f t="shared" si="26"/>
        <v>30.09.2024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14811</v>
      </c>
    </row>
    <row r="306" spans="1:8">
      <c r="A306" s="105" t="str">
        <f t="shared" si="24"/>
        <v>АРОМА АД</v>
      </c>
      <c r="B306" s="105" t="str">
        <f t="shared" si="25"/>
        <v>831643066</v>
      </c>
      <c r="C306" s="581" t="str">
        <f t="shared" si="26"/>
        <v>30.09.2024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АРОМА АД</v>
      </c>
      <c r="B307" s="105" t="str">
        <f t="shared" si="25"/>
        <v>831643066</v>
      </c>
      <c r="C307" s="581" t="str">
        <f t="shared" si="26"/>
        <v>30.09.2024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АРОМА АД</v>
      </c>
      <c r="B308" s="105" t="str">
        <f t="shared" si="25"/>
        <v>831643066</v>
      </c>
      <c r="C308" s="581" t="str">
        <f t="shared" si="26"/>
        <v>30.09.2024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АРОМА АД</v>
      </c>
      <c r="B309" s="105" t="str">
        <f t="shared" si="25"/>
        <v>831643066</v>
      </c>
      <c r="C309" s="581" t="str">
        <f t="shared" si="26"/>
        <v>30.09.2024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АРОМА АД</v>
      </c>
      <c r="B310" s="105" t="str">
        <f t="shared" si="25"/>
        <v>831643066</v>
      </c>
      <c r="C310" s="581" t="str">
        <f t="shared" si="26"/>
        <v>30.09.2024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АРОМА АД</v>
      </c>
      <c r="B311" s="105" t="str">
        <f t="shared" si="25"/>
        <v>831643066</v>
      </c>
      <c r="C311" s="581" t="str">
        <f t="shared" si="26"/>
        <v>30.09.2024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АРОМА АД</v>
      </c>
      <c r="B312" s="105" t="str">
        <f t="shared" si="25"/>
        <v>831643066</v>
      </c>
      <c r="C312" s="581" t="str">
        <f t="shared" si="26"/>
        <v>30.09.2024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АРОМА АД</v>
      </c>
      <c r="B313" s="105" t="str">
        <f t="shared" si="25"/>
        <v>831643066</v>
      </c>
      <c r="C313" s="581" t="str">
        <f t="shared" si="26"/>
        <v>30.09.2024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АРОМА АД</v>
      </c>
      <c r="B314" s="105" t="str">
        <f t="shared" si="25"/>
        <v>831643066</v>
      </c>
      <c r="C314" s="581" t="str">
        <f t="shared" si="26"/>
        <v>30.09.2024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АРОМА АД</v>
      </c>
      <c r="B315" s="105" t="str">
        <f t="shared" si="25"/>
        <v>831643066</v>
      </c>
      <c r="C315" s="581" t="str">
        <f t="shared" si="26"/>
        <v>30.09.2024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АРОМА АД</v>
      </c>
      <c r="B316" s="105" t="str">
        <f t="shared" si="25"/>
        <v>831643066</v>
      </c>
      <c r="C316" s="581" t="str">
        <f t="shared" si="26"/>
        <v>30.09.2024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АРОМА АД</v>
      </c>
      <c r="B317" s="105" t="str">
        <f t="shared" si="25"/>
        <v>831643066</v>
      </c>
      <c r="C317" s="581" t="str">
        <f t="shared" si="26"/>
        <v>30.09.2024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АРОМА АД</v>
      </c>
      <c r="B318" s="105" t="str">
        <f t="shared" si="25"/>
        <v>831643066</v>
      </c>
      <c r="C318" s="581" t="str">
        <f t="shared" si="26"/>
        <v>30.09.2024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АРОМА АД</v>
      </c>
      <c r="B319" s="105" t="str">
        <f t="shared" si="25"/>
        <v>831643066</v>
      </c>
      <c r="C319" s="581" t="str">
        <f t="shared" si="26"/>
        <v>30.09.2024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АРОМА АД</v>
      </c>
      <c r="B320" s="105" t="str">
        <f t="shared" si="25"/>
        <v>831643066</v>
      </c>
      <c r="C320" s="581" t="str">
        <f t="shared" si="26"/>
        <v>30.09.2024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АРОМА АД</v>
      </c>
      <c r="B321" s="105" t="str">
        <f t="shared" si="25"/>
        <v>831643066</v>
      </c>
      <c r="C321" s="581" t="str">
        <f t="shared" si="26"/>
        <v>30.09.2024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АРОМА АД</v>
      </c>
      <c r="B322" s="105" t="str">
        <f t="shared" si="25"/>
        <v>831643066</v>
      </c>
      <c r="C322" s="581" t="str">
        <f t="shared" si="26"/>
        <v>30.09.2024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АРОМА АД</v>
      </c>
      <c r="B323" s="105" t="str">
        <f t="shared" si="25"/>
        <v>831643066</v>
      </c>
      <c r="C323" s="581" t="str">
        <f t="shared" si="26"/>
        <v>30.09.2024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АРОМА АД</v>
      </c>
      <c r="B324" s="105" t="str">
        <f t="shared" si="25"/>
        <v>831643066</v>
      </c>
      <c r="C324" s="581" t="str">
        <f t="shared" si="26"/>
        <v>30.09.2024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АРОМА АД</v>
      </c>
      <c r="B325" s="105" t="str">
        <f t="shared" si="25"/>
        <v>831643066</v>
      </c>
      <c r="C325" s="581" t="str">
        <f t="shared" si="26"/>
        <v>30.09.2024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АРОМА АД</v>
      </c>
      <c r="B326" s="105" t="str">
        <f t="shared" si="25"/>
        <v>831643066</v>
      </c>
      <c r="C326" s="581" t="str">
        <f t="shared" si="26"/>
        <v>30.09.2024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АРОМА АД</v>
      </c>
      <c r="B327" s="105" t="str">
        <f t="shared" si="25"/>
        <v>831643066</v>
      </c>
      <c r="C327" s="581" t="str">
        <f t="shared" si="26"/>
        <v>30.09.2024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АРОМА АД</v>
      </c>
      <c r="B328" s="105" t="str">
        <f t="shared" si="25"/>
        <v>831643066</v>
      </c>
      <c r="C328" s="581" t="str">
        <f t="shared" si="26"/>
        <v>30.09.2024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АРОМА АД</v>
      </c>
      <c r="B329" s="105" t="str">
        <f t="shared" si="25"/>
        <v>831643066</v>
      </c>
      <c r="C329" s="581" t="str">
        <f t="shared" si="26"/>
        <v>30.09.2024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АРОМА АД</v>
      </c>
      <c r="B330" s="105" t="str">
        <f t="shared" si="25"/>
        <v>831643066</v>
      </c>
      <c r="C330" s="581" t="str">
        <f t="shared" si="26"/>
        <v>30.09.2024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АРОМА АД</v>
      </c>
      <c r="B331" s="105" t="str">
        <f t="shared" si="25"/>
        <v>831643066</v>
      </c>
      <c r="C331" s="581" t="str">
        <f t="shared" si="26"/>
        <v>30.09.2024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АРОМА АД</v>
      </c>
      <c r="B332" s="105" t="str">
        <f t="shared" si="25"/>
        <v>831643066</v>
      </c>
      <c r="C332" s="581" t="str">
        <f t="shared" si="26"/>
        <v>30.09.2024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АРОМА АД</v>
      </c>
      <c r="B333" s="105" t="str">
        <f t="shared" si="25"/>
        <v>831643066</v>
      </c>
      <c r="C333" s="581" t="str">
        <f t="shared" si="26"/>
        <v>30.09.2024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АРОМА АД</v>
      </c>
      <c r="B334" s="105" t="str">
        <f t="shared" si="25"/>
        <v>831643066</v>
      </c>
      <c r="C334" s="581" t="str">
        <f t="shared" si="26"/>
        <v>30.09.2024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АРОМА АД</v>
      </c>
      <c r="B335" s="105" t="str">
        <f t="shared" si="25"/>
        <v>831643066</v>
      </c>
      <c r="C335" s="581" t="str">
        <f t="shared" si="26"/>
        <v>30.09.2024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АРОМА АД</v>
      </c>
      <c r="B336" s="105" t="str">
        <f t="shared" si="25"/>
        <v>831643066</v>
      </c>
      <c r="C336" s="581" t="str">
        <f t="shared" si="26"/>
        <v>30.09.2024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АРОМА АД</v>
      </c>
      <c r="B337" s="105" t="str">
        <f t="shared" si="25"/>
        <v>831643066</v>
      </c>
      <c r="C337" s="581" t="str">
        <f t="shared" si="26"/>
        <v>30.09.2024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АРОМА АД</v>
      </c>
      <c r="B338" s="105" t="str">
        <f t="shared" si="25"/>
        <v>831643066</v>
      </c>
      <c r="C338" s="581" t="str">
        <f t="shared" si="26"/>
        <v>30.09.2024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АРОМА АД</v>
      </c>
      <c r="B339" s="105" t="str">
        <f t="shared" si="25"/>
        <v>831643066</v>
      </c>
      <c r="C339" s="581" t="str">
        <f t="shared" si="26"/>
        <v>30.09.2024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АРОМА АД</v>
      </c>
      <c r="B340" s="105" t="str">
        <f t="shared" si="25"/>
        <v>831643066</v>
      </c>
      <c r="C340" s="581" t="str">
        <f t="shared" si="26"/>
        <v>30.09.2024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АРОМА АД</v>
      </c>
      <c r="B341" s="105" t="str">
        <f t="shared" si="25"/>
        <v>831643066</v>
      </c>
      <c r="C341" s="581" t="str">
        <f t="shared" si="26"/>
        <v>30.09.2024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АРОМА АД</v>
      </c>
      <c r="B342" s="105" t="str">
        <f t="shared" si="25"/>
        <v>831643066</v>
      </c>
      <c r="C342" s="581" t="str">
        <f t="shared" si="26"/>
        <v>30.09.2024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АРОМА АД</v>
      </c>
      <c r="B343" s="105" t="str">
        <f t="shared" si="25"/>
        <v>831643066</v>
      </c>
      <c r="C343" s="581" t="str">
        <f t="shared" si="26"/>
        <v>30.09.2024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АРОМА АД</v>
      </c>
      <c r="B344" s="105" t="str">
        <f t="shared" si="25"/>
        <v>831643066</v>
      </c>
      <c r="C344" s="581" t="str">
        <f t="shared" si="26"/>
        <v>30.09.2024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АРОМА АД</v>
      </c>
      <c r="B345" s="105" t="str">
        <f t="shared" si="25"/>
        <v>831643066</v>
      </c>
      <c r="C345" s="581" t="str">
        <f t="shared" si="26"/>
        <v>30.09.2024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АРОМА АД</v>
      </c>
      <c r="B346" s="105" t="str">
        <f t="shared" ref="B346:B409" si="28">pdeBulstat</f>
        <v>831643066</v>
      </c>
      <c r="C346" s="581" t="str">
        <f t="shared" ref="C346:C409" si="29">endDate</f>
        <v>30.09.2024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АРОМА АД</v>
      </c>
      <c r="B347" s="105" t="str">
        <f t="shared" si="28"/>
        <v>831643066</v>
      </c>
      <c r="C347" s="581" t="str">
        <f t="shared" si="29"/>
        <v>30.09.2024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АРОМА АД</v>
      </c>
      <c r="B348" s="105" t="str">
        <f t="shared" si="28"/>
        <v>831643066</v>
      </c>
      <c r="C348" s="581" t="str">
        <f t="shared" si="29"/>
        <v>30.09.2024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АРОМА АД</v>
      </c>
      <c r="B349" s="105" t="str">
        <f t="shared" si="28"/>
        <v>831643066</v>
      </c>
      <c r="C349" s="581" t="str">
        <f t="shared" si="29"/>
        <v>30.09.2024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АРОМА АД</v>
      </c>
      <c r="B350" s="105" t="str">
        <f t="shared" si="28"/>
        <v>831643066</v>
      </c>
      <c r="C350" s="581" t="str">
        <f t="shared" si="29"/>
        <v>30.09.2024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4715</v>
      </c>
    </row>
    <row r="351" spans="1:8">
      <c r="A351" s="105" t="str">
        <f t="shared" si="27"/>
        <v>АРОМА АД</v>
      </c>
      <c r="B351" s="105" t="str">
        <f t="shared" si="28"/>
        <v>831643066</v>
      </c>
      <c r="C351" s="581" t="str">
        <f t="shared" si="29"/>
        <v>30.09.2024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АРОМА АД</v>
      </c>
      <c r="B352" s="105" t="str">
        <f t="shared" si="28"/>
        <v>831643066</v>
      </c>
      <c r="C352" s="581" t="str">
        <f t="shared" si="29"/>
        <v>30.09.2024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АРОМА АД</v>
      </c>
      <c r="B353" s="105" t="str">
        <f t="shared" si="28"/>
        <v>831643066</v>
      </c>
      <c r="C353" s="581" t="str">
        <f t="shared" si="29"/>
        <v>30.09.2024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АРОМА АД</v>
      </c>
      <c r="B354" s="105" t="str">
        <f t="shared" si="28"/>
        <v>831643066</v>
      </c>
      <c r="C354" s="581" t="str">
        <f t="shared" si="29"/>
        <v>30.09.2024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4715</v>
      </c>
    </row>
    <row r="355" spans="1:8">
      <c r="A355" s="105" t="str">
        <f t="shared" si="27"/>
        <v>АРОМА АД</v>
      </c>
      <c r="B355" s="105" t="str">
        <f t="shared" si="28"/>
        <v>831643066</v>
      </c>
      <c r="C355" s="581" t="str">
        <f t="shared" si="29"/>
        <v>30.09.2024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2248</v>
      </c>
    </row>
    <row r="356" spans="1:8">
      <c r="A356" s="105" t="str">
        <f t="shared" si="27"/>
        <v>АРОМА АД</v>
      </c>
      <c r="B356" s="105" t="str">
        <f t="shared" si="28"/>
        <v>831643066</v>
      </c>
      <c r="C356" s="581" t="str">
        <f t="shared" si="29"/>
        <v>30.09.2024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-1938</v>
      </c>
    </row>
    <row r="357" spans="1:8">
      <c r="A357" s="105" t="str">
        <f t="shared" si="27"/>
        <v>АРОМА АД</v>
      </c>
      <c r="B357" s="105" t="str">
        <f t="shared" si="28"/>
        <v>831643066</v>
      </c>
      <c r="C357" s="581" t="str">
        <f t="shared" si="29"/>
        <v>30.09.2024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-925</v>
      </c>
    </row>
    <row r="358" spans="1:8">
      <c r="A358" s="105" t="str">
        <f t="shared" si="27"/>
        <v>АРОМА АД</v>
      </c>
      <c r="B358" s="105" t="str">
        <f t="shared" si="28"/>
        <v>831643066</v>
      </c>
      <c r="C358" s="581" t="str">
        <f t="shared" si="29"/>
        <v>30.09.2024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-1013</v>
      </c>
    </row>
    <row r="359" spans="1:8">
      <c r="A359" s="105" t="str">
        <f t="shared" si="27"/>
        <v>АРОМА АД</v>
      </c>
      <c r="B359" s="105" t="str">
        <f t="shared" si="28"/>
        <v>831643066</v>
      </c>
      <c r="C359" s="581" t="str">
        <f t="shared" si="29"/>
        <v>30.09.2024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АРОМА АД</v>
      </c>
      <c r="B360" s="105" t="str">
        <f t="shared" si="28"/>
        <v>831643066</v>
      </c>
      <c r="C360" s="581" t="str">
        <f t="shared" si="29"/>
        <v>30.09.2024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АРОМА АД</v>
      </c>
      <c r="B361" s="105" t="str">
        <f t="shared" si="28"/>
        <v>831643066</v>
      </c>
      <c r="C361" s="581" t="str">
        <f t="shared" si="29"/>
        <v>30.09.2024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АРОМА АД</v>
      </c>
      <c r="B362" s="105" t="str">
        <f t="shared" si="28"/>
        <v>831643066</v>
      </c>
      <c r="C362" s="581" t="str">
        <f t="shared" si="29"/>
        <v>30.09.2024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АРОМА АД</v>
      </c>
      <c r="B363" s="105" t="str">
        <f t="shared" si="28"/>
        <v>831643066</v>
      </c>
      <c r="C363" s="581" t="str">
        <f t="shared" si="29"/>
        <v>30.09.2024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АРОМА АД</v>
      </c>
      <c r="B364" s="105" t="str">
        <f t="shared" si="28"/>
        <v>831643066</v>
      </c>
      <c r="C364" s="581" t="str">
        <f t="shared" si="29"/>
        <v>30.09.2024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АРОМА АД</v>
      </c>
      <c r="B365" s="105" t="str">
        <f t="shared" si="28"/>
        <v>831643066</v>
      </c>
      <c r="C365" s="581" t="str">
        <f t="shared" si="29"/>
        <v>30.09.2024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АРОМА АД</v>
      </c>
      <c r="B366" s="105" t="str">
        <f t="shared" si="28"/>
        <v>831643066</v>
      </c>
      <c r="C366" s="581" t="str">
        <f t="shared" si="29"/>
        <v>30.09.2024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АРОМА АД</v>
      </c>
      <c r="B367" s="105" t="str">
        <f t="shared" si="28"/>
        <v>831643066</v>
      </c>
      <c r="C367" s="581" t="str">
        <f t="shared" si="29"/>
        <v>30.09.2024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АРОМА АД</v>
      </c>
      <c r="B368" s="105" t="str">
        <f t="shared" si="28"/>
        <v>831643066</v>
      </c>
      <c r="C368" s="581" t="str">
        <f t="shared" si="29"/>
        <v>30.09.2024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5025</v>
      </c>
    </row>
    <row r="369" spans="1:8">
      <c r="A369" s="105" t="str">
        <f t="shared" si="27"/>
        <v>АРОМА АД</v>
      </c>
      <c r="B369" s="105" t="str">
        <f t="shared" si="28"/>
        <v>831643066</v>
      </c>
      <c r="C369" s="581" t="str">
        <f t="shared" si="29"/>
        <v>30.09.2024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АРОМА АД</v>
      </c>
      <c r="B370" s="105" t="str">
        <f t="shared" si="28"/>
        <v>831643066</v>
      </c>
      <c r="C370" s="581" t="str">
        <f t="shared" si="29"/>
        <v>30.09.2024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АРОМА АД</v>
      </c>
      <c r="B371" s="105" t="str">
        <f t="shared" si="28"/>
        <v>831643066</v>
      </c>
      <c r="C371" s="581" t="str">
        <f t="shared" si="29"/>
        <v>30.09.2024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5025</v>
      </c>
    </row>
    <row r="372" spans="1:8">
      <c r="A372" s="105" t="str">
        <f t="shared" si="27"/>
        <v>АРОМА АД</v>
      </c>
      <c r="B372" s="105" t="str">
        <f t="shared" si="28"/>
        <v>831643066</v>
      </c>
      <c r="C372" s="581" t="str">
        <f t="shared" si="29"/>
        <v>30.09.2024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АРОМА АД</v>
      </c>
      <c r="B373" s="105" t="str">
        <f t="shared" si="28"/>
        <v>831643066</v>
      </c>
      <c r="C373" s="581" t="str">
        <f t="shared" si="29"/>
        <v>30.09.2024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АРОМА АД</v>
      </c>
      <c r="B374" s="105" t="str">
        <f t="shared" si="28"/>
        <v>831643066</v>
      </c>
      <c r="C374" s="581" t="str">
        <f t="shared" si="29"/>
        <v>30.09.2024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АРОМА АД</v>
      </c>
      <c r="B375" s="105" t="str">
        <f t="shared" si="28"/>
        <v>831643066</v>
      </c>
      <c r="C375" s="581" t="str">
        <f t="shared" si="29"/>
        <v>30.09.2024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АРОМА АД</v>
      </c>
      <c r="B376" s="105" t="str">
        <f t="shared" si="28"/>
        <v>831643066</v>
      </c>
      <c r="C376" s="581" t="str">
        <f t="shared" si="29"/>
        <v>30.09.2024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АРОМА АД</v>
      </c>
      <c r="B377" s="105" t="str">
        <f t="shared" si="28"/>
        <v>831643066</v>
      </c>
      <c r="C377" s="581" t="str">
        <f t="shared" si="29"/>
        <v>30.09.2024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АРОМА АД</v>
      </c>
      <c r="B378" s="105" t="str">
        <f t="shared" si="28"/>
        <v>831643066</v>
      </c>
      <c r="C378" s="581" t="str">
        <f t="shared" si="29"/>
        <v>30.09.2024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АРОМА АД</v>
      </c>
      <c r="B379" s="105" t="str">
        <f t="shared" si="28"/>
        <v>831643066</v>
      </c>
      <c r="C379" s="581" t="str">
        <f t="shared" si="29"/>
        <v>30.09.2024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АРОМА АД</v>
      </c>
      <c r="B380" s="105" t="str">
        <f t="shared" si="28"/>
        <v>831643066</v>
      </c>
      <c r="C380" s="581" t="str">
        <f t="shared" si="29"/>
        <v>30.09.2024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АРОМА АД</v>
      </c>
      <c r="B381" s="105" t="str">
        <f t="shared" si="28"/>
        <v>831643066</v>
      </c>
      <c r="C381" s="581" t="str">
        <f t="shared" si="29"/>
        <v>30.09.2024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АРОМА АД</v>
      </c>
      <c r="B382" s="105" t="str">
        <f t="shared" si="28"/>
        <v>831643066</v>
      </c>
      <c r="C382" s="581" t="str">
        <f t="shared" si="29"/>
        <v>30.09.2024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АРОМА АД</v>
      </c>
      <c r="B383" s="105" t="str">
        <f t="shared" si="28"/>
        <v>831643066</v>
      </c>
      <c r="C383" s="581" t="str">
        <f t="shared" si="29"/>
        <v>30.09.2024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АРОМА АД</v>
      </c>
      <c r="B384" s="105" t="str">
        <f t="shared" si="28"/>
        <v>831643066</v>
      </c>
      <c r="C384" s="581" t="str">
        <f t="shared" si="29"/>
        <v>30.09.2024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АРОМА АД</v>
      </c>
      <c r="B385" s="105" t="str">
        <f t="shared" si="28"/>
        <v>831643066</v>
      </c>
      <c r="C385" s="581" t="str">
        <f t="shared" si="29"/>
        <v>30.09.2024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АРОМА АД</v>
      </c>
      <c r="B386" s="105" t="str">
        <f t="shared" si="28"/>
        <v>831643066</v>
      </c>
      <c r="C386" s="581" t="str">
        <f t="shared" si="29"/>
        <v>30.09.2024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АРОМА АД</v>
      </c>
      <c r="B387" s="105" t="str">
        <f t="shared" si="28"/>
        <v>831643066</v>
      </c>
      <c r="C387" s="581" t="str">
        <f t="shared" si="29"/>
        <v>30.09.2024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АРОМА АД</v>
      </c>
      <c r="B388" s="105" t="str">
        <f t="shared" si="28"/>
        <v>831643066</v>
      </c>
      <c r="C388" s="581" t="str">
        <f t="shared" si="29"/>
        <v>30.09.2024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АРОМА АД</v>
      </c>
      <c r="B389" s="105" t="str">
        <f t="shared" si="28"/>
        <v>831643066</v>
      </c>
      <c r="C389" s="581" t="str">
        <f t="shared" si="29"/>
        <v>30.09.2024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АРОМА АД</v>
      </c>
      <c r="B390" s="105" t="str">
        <f t="shared" si="28"/>
        <v>831643066</v>
      </c>
      <c r="C390" s="581" t="str">
        <f t="shared" si="29"/>
        <v>30.09.2024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АРОМА АД</v>
      </c>
      <c r="B391" s="105" t="str">
        <f t="shared" si="28"/>
        <v>831643066</v>
      </c>
      <c r="C391" s="581" t="str">
        <f t="shared" si="29"/>
        <v>30.09.2024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АРОМА АД</v>
      </c>
      <c r="B392" s="105" t="str">
        <f t="shared" si="28"/>
        <v>831643066</v>
      </c>
      <c r="C392" s="581" t="str">
        <f t="shared" si="29"/>
        <v>30.09.2024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АРОМА АД</v>
      </c>
      <c r="B393" s="105" t="str">
        <f t="shared" si="28"/>
        <v>831643066</v>
      </c>
      <c r="C393" s="581" t="str">
        <f t="shared" si="29"/>
        <v>30.09.2024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АРОМА АД</v>
      </c>
      <c r="B394" s="105" t="str">
        <f t="shared" si="28"/>
        <v>831643066</v>
      </c>
      <c r="C394" s="581" t="str">
        <f t="shared" si="29"/>
        <v>30.09.2024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АРОМА АД</v>
      </c>
      <c r="B395" s="105" t="str">
        <f t="shared" si="28"/>
        <v>831643066</v>
      </c>
      <c r="C395" s="581" t="str">
        <f t="shared" si="29"/>
        <v>30.09.2024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АРОМА АД</v>
      </c>
      <c r="B396" s="105" t="str">
        <f t="shared" si="28"/>
        <v>831643066</v>
      </c>
      <c r="C396" s="581" t="str">
        <f t="shared" si="29"/>
        <v>30.09.2024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АРОМА АД</v>
      </c>
      <c r="B397" s="105" t="str">
        <f t="shared" si="28"/>
        <v>831643066</v>
      </c>
      <c r="C397" s="581" t="str">
        <f t="shared" si="29"/>
        <v>30.09.2024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АРОМА АД</v>
      </c>
      <c r="B398" s="105" t="str">
        <f t="shared" si="28"/>
        <v>831643066</v>
      </c>
      <c r="C398" s="581" t="str">
        <f t="shared" si="29"/>
        <v>30.09.2024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АРОМА АД</v>
      </c>
      <c r="B399" s="105" t="str">
        <f t="shared" si="28"/>
        <v>831643066</v>
      </c>
      <c r="C399" s="581" t="str">
        <f t="shared" si="29"/>
        <v>30.09.2024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АРОМА АД</v>
      </c>
      <c r="B400" s="105" t="str">
        <f t="shared" si="28"/>
        <v>831643066</v>
      </c>
      <c r="C400" s="581" t="str">
        <f t="shared" si="29"/>
        <v>30.09.2024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АРОМА АД</v>
      </c>
      <c r="B401" s="105" t="str">
        <f t="shared" si="28"/>
        <v>831643066</v>
      </c>
      <c r="C401" s="581" t="str">
        <f t="shared" si="29"/>
        <v>30.09.2024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АРОМА АД</v>
      </c>
      <c r="B402" s="105" t="str">
        <f t="shared" si="28"/>
        <v>831643066</v>
      </c>
      <c r="C402" s="581" t="str">
        <f t="shared" si="29"/>
        <v>30.09.2024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АРОМА АД</v>
      </c>
      <c r="B403" s="105" t="str">
        <f t="shared" si="28"/>
        <v>831643066</v>
      </c>
      <c r="C403" s="581" t="str">
        <f t="shared" si="29"/>
        <v>30.09.2024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АРОМА АД</v>
      </c>
      <c r="B404" s="105" t="str">
        <f t="shared" si="28"/>
        <v>831643066</v>
      </c>
      <c r="C404" s="581" t="str">
        <f t="shared" si="29"/>
        <v>30.09.2024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АРОМА АД</v>
      </c>
      <c r="B405" s="105" t="str">
        <f t="shared" si="28"/>
        <v>831643066</v>
      </c>
      <c r="C405" s="581" t="str">
        <f t="shared" si="29"/>
        <v>30.09.2024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АРОМА АД</v>
      </c>
      <c r="B406" s="105" t="str">
        <f t="shared" si="28"/>
        <v>831643066</v>
      </c>
      <c r="C406" s="581" t="str">
        <f t="shared" si="29"/>
        <v>30.09.2024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АРОМА АД</v>
      </c>
      <c r="B407" s="105" t="str">
        <f t="shared" si="28"/>
        <v>831643066</v>
      </c>
      <c r="C407" s="581" t="str">
        <f t="shared" si="29"/>
        <v>30.09.2024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АРОМА АД</v>
      </c>
      <c r="B408" s="105" t="str">
        <f t="shared" si="28"/>
        <v>831643066</v>
      </c>
      <c r="C408" s="581" t="str">
        <f t="shared" si="29"/>
        <v>30.09.2024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АРОМА АД</v>
      </c>
      <c r="B409" s="105" t="str">
        <f t="shared" si="28"/>
        <v>831643066</v>
      </c>
      <c r="C409" s="581" t="str">
        <f t="shared" si="29"/>
        <v>30.09.2024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АРОМА АД</v>
      </c>
      <c r="B410" s="105" t="str">
        <f t="shared" ref="B410:B459" si="31">pdeBulstat</f>
        <v>831643066</v>
      </c>
      <c r="C410" s="581" t="str">
        <f t="shared" ref="C410:C459" si="32">endDate</f>
        <v>30.09.2024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АРОМА АД</v>
      </c>
      <c r="B411" s="105" t="str">
        <f t="shared" si="31"/>
        <v>831643066</v>
      </c>
      <c r="C411" s="581" t="str">
        <f t="shared" si="32"/>
        <v>30.09.2024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АРОМА АД</v>
      </c>
      <c r="B412" s="105" t="str">
        <f t="shared" si="31"/>
        <v>831643066</v>
      </c>
      <c r="C412" s="581" t="str">
        <f t="shared" si="32"/>
        <v>30.09.2024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АРОМА АД</v>
      </c>
      <c r="B413" s="105" t="str">
        <f t="shared" si="31"/>
        <v>831643066</v>
      </c>
      <c r="C413" s="581" t="str">
        <f t="shared" si="32"/>
        <v>30.09.2024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АРОМА АД</v>
      </c>
      <c r="B414" s="105" t="str">
        <f t="shared" si="31"/>
        <v>831643066</v>
      </c>
      <c r="C414" s="581" t="str">
        <f t="shared" si="32"/>
        <v>30.09.2024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АРОМА АД</v>
      </c>
      <c r="B415" s="105" t="str">
        <f t="shared" si="31"/>
        <v>831643066</v>
      </c>
      <c r="C415" s="581" t="str">
        <f t="shared" si="32"/>
        <v>30.09.2024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АРОМА АД</v>
      </c>
      <c r="B416" s="105" t="str">
        <f t="shared" si="31"/>
        <v>831643066</v>
      </c>
      <c r="C416" s="581" t="str">
        <f t="shared" si="32"/>
        <v>30.09.2024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33972</v>
      </c>
    </row>
    <row r="417" spans="1:8">
      <c r="A417" s="105" t="str">
        <f t="shared" si="30"/>
        <v>АРОМА АД</v>
      </c>
      <c r="B417" s="105" t="str">
        <f t="shared" si="31"/>
        <v>831643066</v>
      </c>
      <c r="C417" s="581" t="str">
        <f t="shared" si="32"/>
        <v>30.09.2024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АРОМА АД</v>
      </c>
      <c r="B418" s="105" t="str">
        <f t="shared" si="31"/>
        <v>831643066</v>
      </c>
      <c r="C418" s="581" t="str">
        <f t="shared" si="32"/>
        <v>30.09.2024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АРОМА АД</v>
      </c>
      <c r="B419" s="105" t="str">
        <f t="shared" si="31"/>
        <v>831643066</v>
      </c>
      <c r="C419" s="581" t="str">
        <f t="shared" si="32"/>
        <v>30.09.2024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АРОМА АД</v>
      </c>
      <c r="B420" s="105" t="str">
        <f t="shared" si="31"/>
        <v>831643066</v>
      </c>
      <c r="C420" s="581" t="str">
        <f t="shared" si="32"/>
        <v>30.09.2024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33972</v>
      </c>
    </row>
    <row r="421" spans="1:8">
      <c r="A421" s="105" t="str">
        <f t="shared" si="30"/>
        <v>АРОМА АД</v>
      </c>
      <c r="B421" s="105" t="str">
        <f t="shared" si="31"/>
        <v>831643066</v>
      </c>
      <c r="C421" s="581" t="str">
        <f t="shared" si="32"/>
        <v>30.09.2024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2248</v>
      </c>
    </row>
    <row r="422" spans="1:8">
      <c r="A422" s="105" t="str">
        <f t="shared" si="30"/>
        <v>АРОМА АД</v>
      </c>
      <c r="B422" s="105" t="str">
        <f t="shared" si="31"/>
        <v>831643066</v>
      </c>
      <c r="C422" s="581" t="str">
        <f t="shared" si="32"/>
        <v>30.09.2024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-925</v>
      </c>
    </row>
    <row r="423" spans="1:8">
      <c r="A423" s="105" t="str">
        <f t="shared" si="30"/>
        <v>АРОМА АД</v>
      </c>
      <c r="B423" s="105" t="str">
        <f t="shared" si="31"/>
        <v>831643066</v>
      </c>
      <c r="C423" s="581" t="str">
        <f t="shared" si="32"/>
        <v>30.09.2024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-925</v>
      </c>
    </row>
    <row r="424" spans="1:8">
      <c r="A424" s="105" t="str">
        <f t="shared" si="30"/>
        <v>АРОМА АД</v>
      </c>
      <c r="B424" s="105" t="str">
        <f t="shared" si="31"/>
        <v>831643066</v>
      </c>
      <c r="C424" s="581" t="str">
        <f t="shared" si="32"/>
        <v>30.09.2024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АРОМА АД</v>
      </c>
      <c r="B425" s="105" t="str">
        <f t="shared" si="31"/>
        <v>831643066</v>
      </c>
      <c r="C425" s="581" t="str">
        <f t="shared" si="32"/>
        <v>30.09.2024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АРОМА АД</v>
      </c>
      <c r="B426" s="105" t="str">
        <f t="shared" si="31"/>
        <v>831643066</v>
      </c>
      <c r="C426" s="581" t="str">
        <f t="shared" si="32"/>
        <v>30.09.2024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АРОМА АД</v>
      </c>
      <c r="B427" s="105" t="str">
        <f t="shared" si="31"/>
        <v>831643066</v>
      </c>
      <c r="C427" s="581" t="str">
        <f t="shared" si="32"/>
        <v>30.09.2024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АРОМА АД</v>
      </c>
      <c r="B428" s="105" t="str">
        <f t="shared" si="31"/>
        <v>831643066</v>
      </c>
      <c r="C428" s="581" t="str">
        <f t="shared" si="32"/>
        <v>30.09.2024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АРОМА АД</v>
      </c>
      <c r="B429" s="105" t="str">
        <f t="shared" si="31"/>
        <v>831643066</v>
      </c>
      <c r="C429" s="581" t="str">
        <f t="shared" si="32"/>
        <v>30.09.2024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АРОМА АД</v>
      </c>
      <c r="B430" s="105" t="str">
        <f t="shared" si="31"/>
        <v>831643066</v>
      </c>
      <c r="C430" s="581" t="str">
        <f t="shared" si="32"/>
        <v>30.09.2024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АРОМА АД</v>
      </c>
      <c r="B431" s="105" t="str">
        <f t="shared" si="31"/>
        <v>831643066</v>
      </c>
      <c r="C431" s="581" t="str">
        <f t="shared" si="32"/>
        <v>30.09.2024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АРОМА АД</v>
      </c>
      <c r="B432" s="105" t="str">
        <f t="shared" si="31"/>
        <v>831643066</v>
      </c>
      <c r="C432" s="581" t="str">
        <f t="shared" si="32"/>
        <v>30.09.2024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АРОМА АД</v>
      </c>
      <c r="B433" s="105" t="str">
        <f t="shared" si="31"/>
        <v>831643066</v>
      </c>
      <c r="C433" s="581" t="str">
        <f t="shared" si="32"/>
        <v>30.09.2024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АРОМА АД</v>
      </c>
      <c r="B434" s="105" t="str">
        <f t="shared" si="31"/>
        <v>831643066</v>
      </c>
      <c r="C434" s="581" t="str">
        <f t="shared" si="32"/>
        <v>30.09.2024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35295</v>
      </c>
    </row>
    <row r="435" spans="1:8">
      <c r="A435" s="105" t="str">
        <f t="shared" si="30"/>
        <v>АРОМА АД</v>
      </c>
      <c r="B435" s="105" t="str">
        <f t="shared" si="31"/>
        <v>831643066</v>
      </c>
      <c r="C435" s="581" t="str">
        <f t="shared" si="32"/>
        <v>30.09.2024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АРОМА АД</v>
      </c>
      <c r="B436" s="105" t="str">
        <f t="shared" si="31"/>
        <v>831643066</v>
      </c>
      <c r="C436" s="581" t="str">
        <f t="shared" si="32"/>
        <v>30.09.2024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АРОМА АД</v>
      </c>
      <c r="B437" s="105" t="str">
        <f t="shared" si="31"/>
        <v>831643066</v>
      </c>
      <c r="C437" s="581" t="str">
        <f t="shared" si="32"/>
        <v>30.09.2024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35295</v>
      </c>
    </row>
    <row r="438" spans="1:8">
      <c r="A438" s="105" t="str">
        <f t="shared" si="30"/>
        <v>АРОМА АД</v>
      </c>
      <c r="B438" s="105" t="str">
        <f t="shared" si="31"/>
        <v>831643066</v>
      </c>
      <c r="C438" s="581" t="str">
        <f t="shared" si="32"/>
        <v>30.09.2024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АРОМА АД</v>
      </c>
      <c r="B439" s="105" t="str">
        <f t="shared" si="31"/>
        <v>831643066</v>
      </c>
      <c r="C439" s="581" t="str">
        <f t="shared" si="32"/>
        <v>30.09.2024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АРОМА АД</v>
      </c>
      <c r="B440" s="105" t="str">
        <f t="shared" si="31"/>
        <v>831643066</v>
      </c>
      <c r="C440" s="581" t="str">
        <f t="shared" si="32"/>
        <v>30.09.2024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АРОМА АД</v>
      </c>
      <c r="B441" s="105" t="str">
        <f t="shared" si="31"/>
        <v>831643066</v>
      </c>
      <c r="C441" s="581" t="str">
        <f t="shared" si="32"/>
        <v>30.09.2024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АРОМА АД</v>
      </c>
      <c r="B442" s="105" t="str">
        <f t="shared" si="31"/>
        <v>831643066</v>
      </c>
      <c r="C442" s="581" t="str">
        <f t="shared" si="32"/>
        <v>30.09.2024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АРОМА АД</v>
      </c>
      <c r="B443" s="105" t="str">
        <f t="shared" si="31"/>
        <v>831643066</v>
      </c>
      <c r="C443" s="581" t="str">
        <f t="shared" si="32"/>
        <v>30.09.2024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АРОМА АД</v>
      </c>
      <c r="B444" s="105" t="str">
        <f t="shared" si="31"/>
        <v>831643066</v>
      </c>
      <c r="C444" s="581" t="str">
        <f t="shared" si="32"/>
        <v>30.09.2024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АРОМА АД</v>
      </c>
      <c r="B445" s="105" t="str">
        <f t="shared" si="31"/>
        <v>831643066</v>
      </c>
      <c r="C445" s="581" t="str">
        <f t="shared" si="32"/>
        <v>30.09.2024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АРОМА АД</v>
      </c>
      <c r="B446" s="105" t="str">
        <f t="shared" si="31"/>
        <v>831643066</v>
      </c>
      <c r="C446" s="581" t="str">
        <f t="shared" si="32"/>
        <v>30.09.2024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АРОМА АД</v>
      </c>
      <c r="B447" s="105" t="str">
        <f t="shared" si="31"/>
        <v>831643066</v>
      </c>
      <c r="C447" s="581" t="str">
        <f t="shared" si="32"/>
        <v>30.09.2024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АРОМА АД</v>
      </c>
      <c r="B448" s="105" t="str">
        <f t="shared" si="31"/>
        <v>831643066</v>
      </c>
      <c r="C448" s="581" t="str">
        <f t="shared" si="32"/>
        <v>30.09.2024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АРОМА АД</v>
      </c>
      <c r="B449" s="105" t="str">
        <f t="shared" si="31"/>
        <v>831643066</v>
      </c>
      <c r="C449" s="581" t="str">
        <f t="shared" si="32"/>
        <v>30.09.2024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АРОМА АД</v>
      </c>
      <c r="B450" s="105" t="str">
        <f t="shared" si="31"/>
        <v>831643066</v>
      </c>
      <c r="C450" s="581" t="str">
        <f t="shared" si="32"/>
        <v>30.09.2024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АРОМА АД</v>
      </c>
      <c r="B451" s="105" t="str">
        <f t="shared" si="31"/>
        <v>831643066</v>
      </c>
      <c r="C451" s="581" t="str">
        <f t="shared" si="32"/>
        <v>30.09.2024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АРОМА АД</v>
      </c>
      <c r="B452" s="105" t="str">
        <f t="shared" si="31"/>
        <v>831643066</v>
      </c>
      <c r="C452" s="581" t="str">
        <f t="shared" si="32"/>
        <v>30.09.2024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АРОМА АД</v>
      </c>
      <c r="B453" s="105" t="str">
        <f t="shared" si="31"/>
        <v>831643066</v>
      </c>
      <c r="C453" s="581" t="str">
        <f t="shared" si="32"/>
        <v>30.09.2024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АРОМА АД</v>
      </c>
      <c r="B454" s="105" t="str">
        <f t="shared" si="31"/>
        <v>831643066</v>
      </c>
      <c r="C454" s="581" t="str">
        <f t="shared" si="32"/>
        <v>30.09.2024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АРОМА АД</v>
      </c>
      <c r="B455" s="105" t="str">
        <f t="shared" si="31"/>
        <v>831643066</v>
      </c>
      <c r="C455" s="581" t="str">
        <f t="shared" si="32"/>
        <v>30.09.2024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АРОМА АД</v>
      </c>
      <c r="B456" s="105" t="str">
        <f t="shared" si="31"/>
        <v>831643066</v>
      </c>
      <c r="C456" s="581" t="str">
        <f t="shared" si="32"/>
        <v>30.09.2024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АРОМА АД</v>
      </c>
      <c r="B457" s="105" t="str">
        <f t="shared" si="31"/>
        <v>831643066</v>
      </c>
      <c r="C457" s="581" t="str">
        <f t="shared" si="32"/>
        <v>30.09.2024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АРОМА АД</v>
      </c>
      <c r="B458" s="105" t="str">
        <f t="shared" si="31"/>
        <v>831643066</v>
      </c>
      <c r="C458" s="581" t="str">
        <f t="shared" si="32"/>
        <v>30.09.2024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АРОМА АД</v>
      </c>
      <c r="B459" s="105" t="str">
        <f t="shared" si="31"/>
        <v>831643066</v>
      </c>
      <c r="C459" s="581" t="str">
        <f t="shared" si="32"/>
        <v>30.09.2024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АРОМА АД</v>
      </c>
      <c r="B461" s="105" t="str">
        <f t="shared" ref="B461:B524" si="34">pdeBulstat</f>
        <v>831643066</v>
      </c>
      <c r="C461" s="581" t="str">
        <f t="shared" ref="C461:C524" si="35">endDate</f>
        <v>30.09.2024</v>
      </c>
      <c r="D461" s="105" t="s">
        <v>523</v>
      </c>
      <c r="E461" s="496">
        <v>1</v>
      </c>
      <c r="F461" s="105" t="s">
        <v>522</v>
      </c>
      <c r="H461" s="105">
        <f>'Справка 6'!D11</f>
        <v>498</v>
      </c>
    </row>
    <row r="462" spans="1:8">
      <c r="A462" s="105" t="str">
        <f t="shared" si="33"/>
        <v>АРОМА АД</v>
      </c>
      <c r="B462" s="105" t="str">
        <f t="shared" si="34"/>
        <v>831643066</v>
      </c>
      <c r="C462" s="581" t="str">
        <f t="shared" si="35"/>
        <v>30.09.2024</v>
      </c>
      <c r="D462" s="105" t="s">
        <v>526</v>
      </c>
      <c r="E462" s="496">
        <v>1</v>
      </c>
      <c r="F462" s="105" t="s">
        <v>525</v>
      </c>
      <c r="H462" s="105">
        <f>'Справка 6'!D12</f>
        <v>12769</v>
      </c>
    </row>
    <row r="463" spans="1:8">
      <c r="A463" s="105" t="str">
        <f t="shared" si="33"/>
        <v>АРОМА АД</v>
      </c>
      <c r="B463" s="105" t="str">
        <f t="shared" si="34"/>
        <v>831643066</v>
      </c>
      <c r="C463" s="581" t="str">
        <f t="shared" si="35"/>
        <v>30.09.2024</v>
      </c>
      <c r="D463" s="105" t="s">
        <v>529</v>
      </c>
      <c r="E463" s="496">
        <v>1</v>
      </c>
      <c r="F463" s="105" t="s">
        <v>528</v>
      </c>
      <c r="H463" s="105">
        <f>'Справка 6'!D13</f>
        <v>41439</v>
      </c>
    </row>
    <row r="464" spans="1:8">
      <c r="A464" s="105" t="str">
        <f t="shared" si="33"/>
        <v>АРОМА АД</v>
      </c>
      <c r="B464" s="105" t="str">
        <f t="shared" si="34"/>
        <v>831643066</v>
      </c>
      <c r="C464" s="581" t="str">
        <f t="shared" si="35"/>
        <v>30.09.2024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АРОМА АД</v>
      </c>
      <c r="B465" s="105" t="str">
        <f t="shared" si="34"/>
        <v>831643066</v>
      </c>
      <c r="C465" s="581" t="str">
        <f t="shared" si="35"/>
        <v>30.09.2024</v>
      </c>
      <c r="D465" s="105" t="s">
        <v>535</v>
      </c>
      <c r="E465" s="496">
        <v>1</v>
      </c>
      <c r="F465" s="105" t="s">
        <v>534</v>
      </c>
      <c r="H465" s="105">
        <f>'Справка 6'!D15</f>
        <v>782</v>
      </c>
    </row>
    <row r="466" spans="1:8">
      <c r="A466" s="105" t="str">
        <f t="shared" si="33"/>
        <v>АРОМА АД</v>
      </c>
      <c r="B466" s="105" t="str">
        <f t="shared" si="34"/>
        <v>831643066</v>
      </c>
      <c r="C466" s="581" t="str">
        <f t="shared" si="35"/>
        <v>30.09.2024</v>
      </c>
      <c r="D466" s="105" t="s">
        <v>537</v>
      </c>
      <c r="E466" s="496">
        <v>1</v>
      </c>
      <c r="F466" s="105" t="s">
        <v>536</v>
      </c>
      <c r="H466" s="105">
        <f>'Справка 6'!D16</f>
        <v>852</v>
      </c>
    </row>
    <row r="467" spans="1:8">
      <c r="A467" s="105" t="str">
        <f t="shared" si="33"/>
        <v>АРОМА АД</v>
      </c>
      <c r="B467" s="105" t="str">
        <f t="shared" si="34"/>
        <v>831643066</v>
      </c>
      <c r="C467" s="581" t="str">
        <f t="shared" si="35"/>
        <v>30.09.2024</v>
      </c>
      <c r="D467" s="105" t="s">
        <v>540</v>
      </c>
      <c r="E467" s="496">
        <v>1</v>
      </c>
      <c r="F467" s="105" t="s">
        <v>539</v>
      </c>
      <c r="H467" s="105">
        <f>'Справка 6'!D17</f>
        <v>2776</v>
      </c>
    </row>
    <row r="468" spans="1:8">
      <c r="A468" s="105" t="str">
        <f t="shared" si="33"/>
        <v>АРОМА АД</v>
      </c>
      <c r="B468" s="105" t="str">
        <f t="shared" si="34"/>
        <v>831643066</v>
      </c>
      <c r="C468" s="581" t="str">
        <f t="shared" si="35"/>
        <v>30.09.2024</v>
      </c>
      <c r="D468" s="105" t="s">
        <v>543</v>
      </c>
      <c r="E468" s="496">
        <v>1</v>
      </c>
      <c r="F468" s="105" t="s">
        <v>542</v>
      </c>
      <c r="H468" s="105">
        <f>'Справка 6'!D18</f>
        <v>2500</v>
      </c>
    </row>
    <row r="469" spans="1:8">
      <c r="A469" s="105" t="str">
        <f t="shared" si="33"/>
        <v>АРОМА АД</v>
      </c>
      <c r="B469" s="105" t="str">
        <f t="shared" si="34"/>
        <v>831643066</v>
      </c>
      <c r="C469" s="581" t="str">
        <f t="shared" si="35"/>
        <v>30.09.2024</v>
      </c>
      <c r="D469" s="105" t="s">
        <v>545</v>
      </c>
      <c r="E469" s="496">
        <v>1</v>
      </c>
      <c r="F469" s="105" t="s">
        <v>828</v>
      </c>
      <c r="H469" s="105">
        <f>'Справка 6'!D19</f>
        <v>61616</v>
      </c>
    </row>
    <row r="470" spans="1:8">
      <c r="A470" s="105" t="str">
        <f t="shared" si="33"/>
        <v>АРОМА АД</v>
      </c>
      <c r="B470" s="105" t="str">
        <f t="shared" si="34"/>
        <v>831643066</v>
      </c>
      <c r="C470" s="581" t="str">
        <f t="shared" si="35"/>
        <v>30.09.2024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АРОМА АД</v>
      </c>
      <c r="B471" s="105" t="str">
        <f t="shared" si="34"/>
        <v>831643066</v>
      </c>
      <c r="C471" s="581" t="str">
        <f t="shared" si="35"/>
        <v>30.09.2024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АРОМА АД</v>
      </c>
      <c r="B472" s="105" t="str">
        <f t="shared" si="34"/>
        <v>831643066</v>
      </c>
      <c r="C472" s="581" t="str">
        <f t="shared" si="35"/>
        <v>30.09.2024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АРОМА АД</v>
      </c>
      <c r="B473" s="105" t="str">
        <f t="shared" si="34"/>
        <v>831643066</v>
      </c>
      <c r="C473" s="581" t="str">
        <f t="shared" si="35"/>
        <v>30.09.2024</v>
      </c>
      <c r="D473" s="105" t="s">
        <v>555</v>
      </c>
      <c r="E473" s="496">
        <v>1</v>
      </c>
      <c r="F473" s="105" t="s">
        <v>554</v>
      </c>
      <c r="H473" s="105">
        <f>'Справка 6'!D25</f>
        <v>789</v>
      </c>
    </row>
    <row r="474" spans="1:8">
      <c r="A474" s="105" t="str">
        <f t="shared" si="33"/>
        <v>АРОМА АД</v>
      </c>
      <c r="B474" s="105" t="str">
        <f t="shared" si="34"/>
        <v>831643066</v>
      </c>
      <c r="C474" s="581" t="str">
        <f t="shared" si="35"/>
        <v>30.09.2024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АРОМА АД</v>
      </c>
      <c r="B475" s="105" t="str">
        <f t="shared" si="34"/>
        <v>831643066</v>
      </c>
      <c r="C475" s="581" t="str">
        <f t="shared" si="35"/>
        <v>30.09.2024</v>
      </c>
      <c r="D475" s="105" t="s">
        <v>558</v>
      </c>
      <c r="E475" s="496">
        <v>1</v>
      </c>
      <c r="F475" s="105" t="s">
        <v>542</v>
      </c>
      <c r="H475" s="105">
        <f>'Справка 6'!D27</f>
        <v>411</v>
      </c>
    </row>
    <row r="476" spans="1:8">
      <c r="A476" s="105" t="str">
        <f t="shared" si="33"/>
        <v>АРОМА АД</v>
      </c>
      <c r="B476" s="105" t="str">
        <f t="shared" si="34"/>
        <v>831643066</v>
      </c>
      <c r="C476" s="581" t="str">
        <f t="shared" si="35"/>
        <v>30.09.2024</v>
      </c>
      <c r="D476" s="105" t="s">
        <v>560</v>
      </c>
      <c r="E476" s="496">
        <v>1</v>
      </c>
      <c r="F476" s="105" t="s">
        <v>863</v>
      </c>
      <c r="H476" s="105">
        <f>'Справка 6'!D28</f>
        <v>1200</v>
      </c>
    </row>
    <row r="477" spans="1:8">
      <c r="A477" s="105" t="str">
        <f t="shared" si="33"/>
        <v>АРОМА АД</v>
      </c>
      <c r="B477" s="105" t="str">
        <f t="shared" si="34"/>
        <v>831643066</v>
      </c>
      <c r="C477" s="581" t="str">
        <f t="shared" si="35"/>
        <v>30.09.2024</v>
      </c>
      <c r="D477" s="105" t="s">
        <v>562</v>
      </c>
      <c r="E477" s="496">
        <v>1</v>
      </c>
      <c r="F477" s="105" t="s">
        <v>561</v>
      </c>
      <c r="H477" s="105">
        <f>'Справка 6'!D30</f>
        <v>0</v>
      </c>
    </row>
    <row r="478" spans="1:8">
      <c r="A478" s="105" t="str">
        <f t="shared" si="33"/>
        <v>АРОМА АД</v>
      </c>
      <c r="B478" s="105" t="str">
        <f t="shared" si="34"/>
        <v>831643066</v>
      </c>
      <c r="C478" s="581" t="str">
        <f t="shared" si="35"/>
        <v>30.09.2024</v>
      </c>
      <c r="D478" s="105" t="s">
        <v>563</v>
      </c>
      <c r="E478" s="496">
        <v>1</v>
      </c>
      <c r="F478" s="105" t="s">
        <v>108</v>
      </c>
      <c r="H478" s="105">
        <f>'Справка 6'!D31</f>
        <v>0</v>
      </c>
    </row>
    <row r="479" spans="1:8">
      <c r="A479" s="105" t="str">
        <f t="shared" si="33"/>
        <v>АРОМА АД</v>
      </c>
      <c r="B479" s="105" t="str">
        <f t="shared" si="34"/>
        <v>831643066</v>
      </c>
      <c r="C479" s="581" t="str">
        <f t="shared" si="35"/>
        <v>30.09.2024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АРОМА АД</v>
      </c>
      <c r="B480" s="105" t="str">
        <f t="shared" si="34"/>
        <v>831643066</v>
      </c>
      <c r="C480" s="581" t="str">
        <f t="shared" si="35"/>
        <v>30.09.2024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АРОМА АД</v>
      </c>
      <c r="B481" s="105" t="str">
        <f t="shared" si="34"/>
        <v>831643066</v>
      </c>
      <c r="C481" s="581" t="str">
        <f t="shared" si="35"/>
        <v>30.09.2024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АРОМА АД</v>
      </c>
      <c r="B482" s="105" t="str">
        <f t="shared" si="34"/>
        <v>831643066</v>
      </c>
      <c r="C482" s="581" t="str">
        <f t="shared" si="35"/>
        <v>30.09.2024</v>
      </c>
      <c r="D482" s="105" t="s">
        <v>568</v>
      </c>
      <c r="E482" s="496">
        <v>1</v>
      </c>
      <c r="F482" s="105" t="s">
        <v>567</v>
      </c>
      <c r="H482" s="105">
        <f>'Справка 6'!D35</f>
        <v>2099</v>
      </c>
    </row>
    <row r="483" spans="1:8">
      <c r="A483" s="105" t="str">
        <f t="shared" si="33"/>
        <v>АРОМА АД</v>
      </c>
      <c r="B483" s="105" t="str">
        <f t="shared" si="34"/>
        <v>831643066</v>
      </c>
      <c r="C483" s="581" t="str">
        <f t="shared" si="35"/>
        <v>30.09.2024</v>
      </c>
      <c r="D483" s="105" t="s">
        <v>569</v>
      </c>
      <c r="E483" s="496">
        <v>1</v>
      </c>
      <c r="F483" s="105" t="s">
        <v>121</v>
      </c>
      <c r="H483" s="105">
        <f>'Справка 6'!D36</f>
        <v>2099</v>
      </c>
    </row>
    <row r="484" spans="1:8">
      <c r="A484" s="105" t="str">
        <f t="shared" si="33"/>
        <v>АРОМА АД</v>
      </c>
      <c r="B484" s="105" t="str">
        <f t="shared" si="34"/>
        <v>831643066</v>
      </c>
      <c r="C484" s="581" t="str">
        <f t="shared" si="35"/>
        <v>30.09.2024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АРОМА АД</v>
      </c>
      <c r="B485" s="105" t="str">
        <f t="shared" si="34"/>
        <v>831643066</v>
      </c>
      <c r="C485" s="581" t="str">
        <f t="shared" si="35"/>
        <v>30.09.2024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АРОМА АД</v>
      </c>
      <c r="B486" s="105" t="str">
        <f t="shared" si="34"/>
        <v>831643066</v>
      </c>
      <c r="C486" s="581" t="str">
        <f t="shared" si="35"/>
        <v>30.09.2024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АРОМА АД</v>
      </c>
      <c r="B487" s="105" t="str">
        <f t="shared" si="34"/>
        <v>831643066</v>
      </c>
      <c r="C487" s="581" t="str">
        <f t="shared" si="35"/>
        <v>30.09.2024</v>
      </c>
      <c r="D487" s="105" t="s">
        <v>576</v>
      </c>
      <c r="E487" s="496">
        <v>1</v>
      </c>
      <c r="F487" s="105" t="s">
        <v>542</v>
      </c>
      <c r="H487" s="105">
        <f>'Справка 6'!D40</f>
        <v>1</v>
      </c>
    </row>
    <row r="488" spans="1:8">
      <c r="A488" s="105" t="str">
        <f t="shared" si="33"/>
        <v>АРОМА АД</v>
      </c>
      <c r="B488" s="105" t="str">
        <f t="shared" si="34"/>
        <v>831643066</v>
      </c>
      <c r="C488" s="581" t="str">
        <f t="shared" si="35"/>
        <v>30.09.2024</v>
      </c>
      <c r="D488" s="105" t="s">
        <v>578</v>
      </c>
      <c r="E488" s="496">
        <v>1</v>
      </c>
      <c r="F488" s="105" t="s">
        <v>827</v>
      </c>
      <c r="H488" s="105">
        <f>'Справка 6'!D41</f>
        <v>2100</v>
      </c>
    </row>
    <row r="489" spans="1:8">
      <c r="A489" s="105" t="str">
        <f t="shared" si="33"/>
        <v>АРОМА АД</v>
      </c>
      <c r="B489" s="105" t="str">
        <f t="shared" si="34"/>
        <v>831643066</v>
      </c>
      <c r="C489" s="581" t="str">
        <f t="shared" si="35"/>
        <v>30.09.2024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АРОМА АД</v>
      </c>
      <c r="B490" s="105" t="str">
        <f t="shared" si="34"/>
        <v>831643066</v>
      </c>
      <c r="C490" s="581" t="str">
        <f t="shared" si="35"/>
        <v>30.09.2024</v>
      </c>
      <c r="D490" s="105" t="s">
        <v>583</v>
      </c>
      <c r="E490" s="496">
        <v>1</v>
      </c>
      <c r="F490" s="105" t="s">
        <v>582</v>
      </c>
      <c r="H490" s="105">
        <f>'Справка 6'!D43</f>
        <v>64916</v>
      </c>
    </row>
    <row r="491" spans="1:8">
      <c r="A491" s="105" t="str">
        <f t="shared" si="33"/>
        <v>АРОМА АД</v>
      </c>
      <c r="B491" s="105" t="str">
        <f t="shared" si="34"/>
        <v>831643066</v>
      </c>
      <c r="C491" s="581" t="str">
        <f t="shared" si="35"/>
        <v>30.09.2024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АРОМА АД</v>
      </c>
      <c r="B492" s="105" t="str">
        <f t="shared" si="34"/>
        <v>831643066</v>
      </c>
      <c r="C492" s="581" t="str">
        <f t="shared" si="35"/>
        <v>30.09.2024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АРОМА АД</v>
      </c>
      <c r="B493" s="105" t="str">
        <f t="shared" si="34"/>
        <v>831643066</v>
      </c>
      <c r="C493" s="581" t="str">
        <f t="shared" si="35"/>
        <v>30.09.2024</v>
      </c>
      <c r="D493" s="105" t="s">
        <v>529</v>
      </c>
      <c r="E493" s="496">
        <v>2</v>
      </c>
      <c r="F493" s="105" t="s">
        <v>528</v>
      </c>
      <c r="H493" s="105">
        <f>'Справка 6'!E13</f>
        <v>1802</v>
      </c>
    </row>
    <row r="494" spans="1:8">
      <c r="A494" s="105" t="str">
        <f t="shared" si="33"/>
        <v>АРОМА АД</v>
      </c>
      <c r="B494" s="105" t="str">
        <f t="shared" si="34"/>
        <v>831643066</v>
      </c>
      <c r="C494" s="581" t="str">
        <f t="shared" si="35"/>
        <v>30.09.2024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АРОМА АД</v>
      </c>
      <c r="B495" s="105" t="str">
        <f t="shared" si="34"/>
        <v>831643066</v>
      </c>
      <c r="C495" s="581" t="str">
        <f t="shared" si="35"/>
        <v>30.09.2024</v>
      </c>
      <c r="D495" s="105" t="s">
        <v>535</v>
      </c>
      <c r="E495" s="496">
        <v>2</v>
      </c>
      <c r="F495" s="105" t="s">
        <v>534</v>
      </c>
      <c r="H495" s="105">
        <f>'Справка 6'!E15</f>
        <v>171</v>
      </c>
    </row>
    <row r="496" spans="1:8">
      <c r="A496" s="105" t="str">
        <f t="shared" si="33"/>
        <v>АРОМА АД</v>
      </c>
      <c r="B496" s="105" t="str">
        <f t="shared" si="34"/>
        <v>831643066</v>
      </c>
      <c r="C496" s="581" t="str">
        <f t="shared" si="35"/>
        <v>30.09.2024</v>
      </c>
      <c r="D496" s="105" t="s">
        <v>537</v>
      </c>
      <c r="E496" s="496">
        <v>2</v>
      </c>
      <c r="F496" s="105" t="s">
        <v>536</v>
      </c>
      <c r="H496" s="105">
        <f>'Справка 6'!E16</f>
        <v>20</v>
      </c>
    </row>
    <row r="497" spans="1:8">
      <c r="A497" s="105" t="str">
        <f t="shared" si="33"/>
        <v>АРОМА АД</v>
      </c>
      <c r="B497" s="105" t="str">
        <f t="shared" si="34"/>
        <v>831643066</v>
      </c>
      <c r="C497" s="581" t="str">
        <f t="shared" si="35"/>
        <v>30.09.2024</v>
      </c>
      <c r="D497" s="105" t="s">
        <v>540</v>
      </c>
      <c r="E497" s="496">
        <v>2</v>
      </c>
      <c r="F497" s="105" t="s">
        <v>539</v>
      </c>
      <c r="H497" s="105">
        <f>'Справка 6'!E17</f>
        <v>1812</v>
      </c>
    </row>
    <row r="498" spans="1:8">
      <c r="A498" s="105" t="str">
        <f t="shared" si="33"/>
        <v>АРОМА АД</v>
      </c>
      <c r="B498" s="105" t="str">
        <f t="shared" si="34"/>
        <v>831643066</v>
      </c>
      <c r="C498" s="581" t="str">
        <f t="shared" si="35"/>
        <v>30.09.2024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АРОМА АД</v>
      </c>
      <c r="B499" s="105" t="str">
        <f t="shared" si="34"/>
        <v>831643066</v>
      </c>
      <c r="C499" s="581" t="str">
        <f t="shared" si="35"/>
        <v>30.09.2024</v>
      </c>
      <c r="D499" s="105" t="s">
        <v>545</v>
      </c>
      <c r="E499" s="496">
        <v>2</v>
      </c>
      <c r="F499" s="105" t="s">
        <v>828</v>
      </c>
      <c r="H499" s="105">
        <f>'Справка 6'!E19</f>
        <v>3805</v>
      </c>
    </row>
    <row r="500" spans="1:8">
      <c r="A500" s="105" t="str">
        <f t="shared" si="33"/>
        <v>АРОМА АД</v>
      </c>
      <c r="B500" s="105" t="str">
        <f t="shared" si="34"/>
        <v>831643066</v>
      </c>
      <c r="C500" s="581" t="str">
        <f t="shared" si="35"/>
        <v>30.09.2024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АРОМА АД</v>
      </c>
      <c r="B501" s="105" t="str">
        <f t="shared" si="34"/>
        <v>831643066</v>
      </c>
      <c r="C501" s="581" t="str">
        <f t="shared" si="35"/>
        <v>30.09.2024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АРОМА АД</v>
      </c>
      <c r="B502" s="105" t="str">
        <f t="shared" si="34"/>
        <v>831643066</v>
      </c>
      <c r="C502" s="581" t="str">
        <f t="shared" si="35"/>
        <v>30.09.2024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АРОМА АД</v>
      </c>
      <c r="B503" s="105" t="str">
        <f t="shared" si="34"/>
        <v>831643066</v>
      </c>
      <c r="C503" s="581" t="str">
        <f t="shared" si="35"/>
        <v>30.09.2024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АРОМА АД</v>
      </c>
      <c r="B504" s="105" t="str">
        <f t="shared" si="34"/>
        <v>831643066</v>
      </c>
      <c r="C504" s="581" t="str">
        <f t="shared" si="35"/>
        <v>30.09.2024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АРОМА АД</v>
      </c>
      <c r="B505" s="105" t="str">
        <f t="shared" si="34"/>
        <v>831643066</v>
      </c>
      <c r="C505" s="581" t="str">
        <f t="shared" si="35"/>
        <v>30.09.2024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АРОМА АД</v>
      </c>
      <c r="B506" s="105" t="str">
        <f t="shared" si="34"/>
        <v>831643066</v>
      </c>
      <c r="C506" s="581" t="str">
        <f t="shared" si="35"/>
        <v>30.09.2024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АРОМА АД</v>
      </c>
      <c r="B507" s="105" t="str">
        <f t="shared" si="34"/>
        <v>831643066</v>
      </c>
      <c r="C507" s="581" t="str">
        <f t="shared" si="35"/>
        <v>30.09.2024</v>
      </c>
      <c r="D507" s="105" t="s">
        <v>562</v>
      </c>
      <c r="E507" s="496">
        <v>2</v>
      </c>
      <c r="F507" s="105" t="s">
        <v>561</v>
      </c>
      <c r="H507" s="105">
        <f>'Справка 6'!E30</f>
        <v>0</v>
      </c>
    </row>
    <row r="508" spans="1:8">
      <c r="A508" s="105" t="str">
        <f t="shared" si="33"/>
        <v>АРОМА АД</v>
      </c>
      <c r="B508" s="105" t="str">
        <f t="shared" si="34"/>
        <v>831643066</v>
      </c>
      <c r="C508" s="581" t="str">
        <f t="shared" si="35"/>
        <v>30.09.2024</v>
      </c>
      <c r="D508" s="105" t="s">
        <v>563</v>
      </c>
      <c r="E508" s="496">
        <v>2</v>
      </c>
      <c r="F508" s="105" t="s">
        <v>108</v>
      </c>
      <c r="H508" s="105">
        <f>'Справка 6'!E31</f>
        <v>0</v>
      </c>
    </row>
    <row r="509" spans="1:8">
      <c r="A509" s="105" t="str">
        <f t="shared" si="33"/>
        <v>АРОМА АД</v>
      </c>
      <c r="B509" s="105" t="str">
        <f t="shared" si="34"/>
        <v>831643066</v>
      </c>
      <c r="C509" s="581" t="str">
        <f t="shared" si="35"/>
        <v>30.09.2024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АРОМА АД</v>
      </c>
      <c r="B510" s="105" t="str">
        <f t="shared" si="34"/>
        <v>831643066</v>
      </c>
      <c r="C510" s="581" t="str">
        <f t="shared" si="35"/>
        <v>30.09.2024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АРОМА АД</v>
      </c>
      <c r="B511" s="105" t="str">
        <f t="shared" si="34"/>
        <v>831643066</v>
      </c>
      <c r="C511" s="581" t="str">
        <f t="shared" si="35"/>
        <v>30.09.2024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АРОМА АД</v>
      </c>
      <c r="B512" s="105" t="str">
        <f t="shared" si="34"/>
        <v>831643066</v>
      </c>
      <c r="C512" s="581" t="str">
        <f t="shared" si="35"/>
        <v>30.09.2024</v>
      </c>
      <c r="D512" s="105" t="s">
        <v>568</v>
      </c>
      <c r="E512" s="496">
        <v>2</v>
      </c>
      <c r="F512" s="105" t="s">
        <v>567</v>
      </c>
      <c r="H512" s="105">
        <f>'Справка 6'!E35</f>
        <v>984</v>
      </c>
    </row>
    <row r="513" spans="1:8">
      <c r="A513" s="105" t="str">
        <f t="shared" si="33"/>
        <v>АРОМА АД</v>
      </c>
      <c r="B513" s="105" t="str">
        <f t="shared" si="34"/>
        <v>831643066</v>
      </c>
      <c r="C513" s="581" t="str">
        <f t="shared" si="35"/>
        <v>30.09.2024</v>
      </c>
      <c r="D513" s="105" t="s">
        <v>569</v>
      </c>
      <c r="E513" s="496">
        <v>2</v>
      </c>
      <c r="F513" s="105" t="s">
        <v>121</v>
      </c>
      <c r="H513" s="105">
        <f>'Справка 6'!E36</f>
        <v>984</v>
      </c>
    </row>
    <row r="514" spans="1:8">
      <c r="A514" s="105" t="str">
        <f t="shared" si="33"/>
        <v>АРОМА АД</v>
      </c>
      <c r="B514" s="105" t="str">
        <f t="shared" si="34"/>
        <v>831643066</v>
      </c>
      <c r="C514" s="581" t="str">
        <f t="shared" si="35"/>
        <v>30.09.2024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АРОМА АД</v>
      </c>
      <c r="B515" s="105" t="str">
        <f t="shared" si="34"/>
        <v>831643066</v>
      </c>
      <c r="C515" s="581" t="str">
        <f t="shared" si="35"/>
        <v>30.09.2024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АРОМА АД</v>
      </c>
      <c r="B516" s="105" t="str">
        <f t="shared" si="34"/>
        <v>831643066</v>
      </c>
      <c r="C516" s="581" t="str">
        <f t="shared" si="35"/>
        <v>30.09.2024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АРОМА АД</v>
      </c>
      <c r="B517" s="105" t="str">
        <f t="shared" si="34"/>
        <v>831643066</v>
      </c>
      <c r="C517" s="581" t="str">
        <f t="shared" si="35"/>
        <v>30.09.2024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АРОМА АД</v>
      </c>
      <c r="B518" s="105" t="str">
        <f t="shared" si="34"/>
        <v>831643066</v>
      </c>
      <c r="C518" s="581" t="str">
        <f t="shared" si="35"/>
        <v>30.09.2024</v>
      </c>
      <c r="D518" s="105" t="s">
        <v>578</v>
      </c>
      <c r="E518" s="496">
        <v>2</v>
      </c>
      <c r="F518" s="105" t="s">
        <v>827</v>
      </c>
      <c r="H518" s="105">
        <f>'Справка 6'!E41</f>
        <v>984</v>
      </c>
    </row>
    <row r="519" spans="1:8">
      <c r="A519" s="105" t="str">
        <f t="shared" si="33"/>
        <v>АРОМА АД</v>
      </c>
      <c r="B519" s="105" t="str">
        <f t="shared" si="34"/>
        <v>831643066</v>
      </c>
      <c r="C519" s="581" t="str">
        <f t="shared" si="35"/>
        <v>30.09.2024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АРОМА АД</v>
      </c>
      <c r="B520" s="105" t="str">
        <f t="shared" si="34"/>
        <v>831643066</v>
      </c>
      <c r="C520" s="581" t="str">
        <f t="shared" si="35"/>
        <v>30.09.2024</v>
      </c>
      <c r="D520" s="105" t="s">
        <v>583</v>
      </c>
      <c r="E520" s="496">
        <v>2</v>
      </c>
      <c r="F520" s="105" t="s">
        <v>582</v>
      </c>
      <c r="H520" s="105">
        <f>'Справка 6'!E43</f>
        <v>4789</v>
      </c>
    </row>
    <row r="521" spans="1:8">
      <c r="A521" s="105" t="str">
        <f t="shared" si="33"/>
        <v>АРОМА АД</v>
      </c>
      <c r="B521" s="105" t="str">
        <f t="shared" si="34"/>
        <v>831643066</v>
      </c>
      <c r="C521" s="581" t="str">
        <f t="shared" si="35"/>
        <v>30.09.2024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АРОМА АД</v>
      </c>
      <c r="B522" s="105" t="str">
        <f t="shared" si="34"/>
        <v>831643066</v>
      </c>
      <c r="C522" s="581" t="str">
        <f t="shared" si="35"/>
        <v>30.09.2024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АРОМА АД</v>
      </c>
      <c r="B523" s="105" t="str">
        <f t="shared" si="34"/>
        <v>831643066</v>
      </c>
      <c r="C523" s="581" t="str">
        <f t="shared" si="35"/>
        <v>30.09.2024</v>
      </c>
      <c r="D523" s="105" t="s">
        <v>529</v>
      </c>
      <c r="E523" s="496">
        <v>3</v>
      </c>
      <c r="F523" s="105" t="s">
        <v>528</v>
      </c>
      <c r="H523" s="105">
        <f>'Справка 6'!F13</f>
        <v>7</v>
      </c>
    </row>
    <row r="524" spans="1:8">
      <c r="A524" s="105" t="str">
        <f t="shared" si="33"/>
        <v>АРОМА АД</v>
      </c>
      <c r="B524" s="105" t="str">
        <f t="shared" si="34"/>
        <v>831643066</v>
      </c>
      <c r="C524" s="581" t="str">
        <f t="shared" si="35"/>
        <v>30.09.2024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АРОМА АД</v>
      </c>
      <c r="B525" s="105" t="str">
        <f t="shared" ref="B525:B588" si="37">pdeBulstat</f>
        <v>831643066</v>
      </c>
      <c r="C525" s="581" t="str">
        <f t="shared" ref="C525:C588" si="38">endDate</f>
        <v>30.09.2024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АРОМА АД</v>
      </c>
      <c r="B526" s="105" t="str">
        <f t="shared" si="37"/>
        <v>831643066</v>
      </c>
      <c r="C526" s="581" t="str">
        <f t="shared" si="38"/>
        <v>30.09.2024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АРОМА АД</v>
      </c>
      <c r="B527" s="105" t="str">
        <f t="shared" si="37"/>
        <v>831643066</v>
      </c>
      <c r="C527" s="581" t="str">
        <f t="shared" si="38"/>
        <v>30.09.2024</v>
      </c>
      <c r="D527" s="105" t="s">
        <v>540</v>
      </c>
      <c r="E527" s="496">
        <v>3</v>
      </c>
      <c r="F527" s="105" t="s">
        <v>539</v>
      </c>
      <c r="H527" s="105">
        <f>'Справка 6'!F17</f>
        <v>1877</v>
      </c>
    </row>
    <row r="528" spans="1:8">
      <c r="A528" s="105" t="str">
        <f t="shared" si="36"/>
        <v>АРОМА АД</v>
      </c>
      <c r="B528" s="105" t="str">
        <f t="shared" si="37"/>
        <v>831643066</v>
      </c>
      <c r="C528" s="581" t="str">
        <f t="shared" si="38"/>
        <v>30.09.2024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АРОМА АД</v>
      </c>
      <c r="B529" s="105" t="str">
        <f t="shared" si="37"/>
        <v>831643066</v>
      </c>
      <c r="C529" s="581" t="str">
        <f t="shared" si="38"/>
        <v>30.09.2024</v>
      </c>
      <c r="D529" s="105" t="s">
        <v>545</v>
      </c>
      <c r="E529" s="496">
        <v>3</v>
      </c>
      <c r="F529" s="105" t="s">
        <v>828</v>
      </c>
      <c r="H529" s="105">
        <f>'Справка 6'!F19</f>
        <v>1884</v>
      </c>
    </row>
    <row r="530" spans="1:8">
      <c r="A530" s="105" t="str">
        <f t="shared" si="36"/>
        <v>АРОМА АД</v>
      </c>
      <c r="B530" s="105" t="str">
        <f t="shared" si="37"/>
        <v>831643066</v>
      </c>
      <c r="C530" s="581" t="str">
        <f t="shared" si="38"/>
        <v>30.09.2024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АРОМА АД</v>
      </c>
      <c r="B531" s="105" t="str">
        <f t="shared" si="37"/>
        <v>831643066</v>
      </c>
      <c r="C531" s="581" t="str">
        <f t="shared" si="38"/>
        <v>30.09.2024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АРОМА АД</v>
      </c>
      <c r="B532" s="105" t="str">
        <f t="shared" si="37"/>
        <v>831643066</v>
      </c>
      <c r="C532" s="581" t="str">
        <f t="shared" si="38"/>
        <v>30.09.2024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АРОМА АД</v>
      </c>
      <c r="B533" s="105" t="str">
        <f t="shared" si="37"/>
        <v>831643066</v>
      </c>
      <c r="C533" s="581" t="str">
        <f t="shared" si="38"/>
        <v>30.09.2024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АРОМА АД</v>
      </c>
      <c r="B534" s="105" t="str">
        <f t="shared" si="37"/>
        <v>831643066</v>
      </c>
      <c r="C534" s="581" t="str">
        <f t="shared" si="38"/>
        <v>30.09.2024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АРОМА АД</v>
      </c>
      <c r="B535" s="105" t="str">
        <f t="shared" si="37"/>
        <v>831643066</v>
      </c>
      <c r="C535" s="581" t="str">
        <f t="shared" si="38"/>
        <v>30.09.2024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АРОМА АД</v>
      </c>
      <c r="B536" s="105" t="str">
        <f t="shared" si="37"/>
        <v>831643066</v>
      </c>
      <c r="C536" s="581" t="str">
        <f t="shared" si="38"/>
        <v>30.09.2024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АРОМА АД</v>
      </c>
      <c r="B537" s="105" t="str">
        <f t="shared" si="37"/>
        <v>831643066</v>
      </c>
      <c r="C537" s="581" t="str">
        <f t="shared" si="38"/>
        <v>30.09.2024</v>
      </c>
      <c r="D537" s="105" t="s">
        <v>562</v>
      </c>
      <c r="E537" s="496">
        <v>3</v>
      </c>
      <c r="F537" s="105" t="s">
        <v>561</v>
      </c>
      <c r="H537" s="105">
        <f>'Справка 6'!F30</f>
        <v>0</v>
      </c>
    </row>
    <row r="538" spans="1:8">
      <c r="A538" s="105" t="str">
        <f t="shared" si="36"/>
        <v>АРОМА АД</v>
      </c>
      <c r="B538" s="105" t="str">
        <f t="shared" si="37"/>
        <v>831643066</v>
      </c>
      <c r="C538" s="581" t="str">
        <f t="shared" si="38"/>
        <v>30.09.2024</v>
      </c>
      <c r="D538" s="105" t="s">
        <v>563</v>
      </c>
      <c r="E538" s="496">
        <v>3</v>
      </c>
      <c r="F538" s="105" t="s">
        <v>108</v>
      </c>
      <c r="H538" s="105">
        <f>'Справка 6'!F31</f>
        <v>0</v>
      </c>
    </row>
    <row r="539" spans="1:8">
      <c r="A539" s="105" t="str">
        <f t="shared" si="36"/>
        <v>АРОМА АД</v>
      </c>
      <c r="B539" s="105" t="str">
        <f t="shared" si="37"/>
        <v>831643066</v>
      </c>
      <c r="C539" s="581" t="str">
        <f t="shared" si="38"/>
        <v>30.09.2024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АРОМА АД</v>
      </c>
      <c r="B540" s="105" t="str">
        <f t="shared" si="37"/>
        <v>831643066</v>
      </c>
      <c r="C540" s="581" t="str">
        <f t="shared" si="38"/>
        <v>30.09.2024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АРОМА АД</v>
      </c>
      <c r="B541" s="105" t="str">
        <f t="shared" si="37"/>
        <v>831643066</v>
      </c>
      <c r="C541" s="581" t="str">
        <f t="shared" si="38"/>
        <v>30.09.2024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АРОМА АД</v>
      </c>
      <c r="B542" s="105" t="str">
        <f t="shared" si="37"/>
        <v>831643066</v>
      </c>
      <c r="C542" s="581" t="str">
        <f t="shared" si="38"/>
        <v>30.09.2024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АРОМА АД</v>
      </c>
      <c r="B543" s="105" t="str">
        <f t="shared" si="37"/>
        <v>831643066</v>
      </c>
      <c r="C543" s="581" t="str">
        <f t="shared" si="38"/>
        <v>30.09.2024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АРОМА АД</v>
      </c>
      <c r="B544" s="105" t="str">
        <f t="shared" si="37"/>
        <v>831643066</v>
      </c>
      <c r="C544" s="581" t="str">
        <f t="shared" si="38"/>
        <v>30.09.2024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АРОМА АД</v>
      </c>
      <c r="B545" s="105" t="str">
        <f t="shared" si="37"/>
        <v>831643066</v>
      </c>
      <c r="C545" s="581" t="str">
        <f t="shared" si="38"/>
        <v>30.09.2024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АРОМА АД</v>
      </c>
      <c r="B546" s="105" t="str">
        <f t="shared" si="37"/>
        <v>831643066</v>
      </c>
      <c r="C546" s="581" t="str">
        <f t="shared" si="38"/>
        <v>30.09.2024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АРОМА АД</v>
      </c>
      <c r="B547" s="105" t="str">
        <f t="shared" si="37"/>
        <v>831643066</v>
      </c>
      <c r="C547" s="581" t="str">
        <f t="shared" si="38"/>
        <v>30.09.2024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АРОМА АД</v>
      </c>
      <c r="B548" s="105" t="str">
        <f t="shared" si="37"/>
        <v>831643066</v>
      </c>
      <c r="C548" s="581" t="str">
        <f t="shared" si="38"/>
        <v>30.09.2024</v>
      </c>
      <c r="D548" s="105" t="s">
        <v>578</v>
      </c>
      <c r="E548" s="496">
        <v>3</v>
      </c>
      <c r="F548" s="105" t="s">
        <v>827</v>
      </c>
      <c r="H548" s="105">
        <f>'Справка 6'!F41</f>
        <v>0</v>
      </c>
    </row>
    <row r="549" spans="1:8">
      <c r="A549" s="105" t="str">
        <f t="shared" si="36"/>
        <v>АРОМА АД</v>
      </c>
      <c r="B549" s="105" t="str">
        <f t="shared" si="37"/>
        <v>831643066</v>
      </c>
      <c r="C549" s="581" t="str">
        <f t="shared" si="38"/>
        <v>30.09.2024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АРОМА АД</v>
      </c>
      <c r="B550" s="105" t="str">
        <f t="shared" si="37"/>
        <v>831643066</v>
      </c>
      <c r="C550" s="581" t="str">
        <f t="shared" si="38"/>
        <v>30.09.2024</v>
      </c>
      <c r="D550" s="105" t="s">
        <v>583</v>
      </c>
      <c r="E550" s="496">
        <v>3</v>
      </c>
      <c r="F550" s="105" t="s">
        <v>582</v>
      </c>
      <c r="H550" s="105">
        <f>'Справка 6'!F43</f>
        <v>1884</v>
      </c>
    </row>
    <row r="551" spans="1:8">
      <c r="A551" s="105" t="str">
        <f t="shared" si="36"/>
        <v>АРОМА АД</v>
      </c>
      <c r="B551" s="105" t="str">
        <f t="shared" si="37"/>
        <v>831643066</v>
      </c>
      <c r="C551" s="581" t="str">
        <f t="shared" si="38"/>
        <v>30.09.2024</v>
      </c>
      <c r="D551" s="105" t="s">
        <v>523</v>
      </c>
      <c r="E551" s="496">
        <v>4</v>
      </c>
      <c r="F551" s="105" t="s">
        <v>522</v>
      </c>
      <c r="H551" s="105">
        <f>'Справка 6'!G11</f>
        <v>498</v>
      </c>
    </row>
    <row r="552" spans="1:8">
      <c r="A552" s="105" t="str">
        <f t="shared" si="36"/>
        <v>АРОМА АД</v>
      </c>
      <c r="B552" s="105" t="str">
        <f t="shared" si="37"/>
        <v>831643066</v>
      </c>
      <c r="C552" s="581" t="str">
        <f t="shared" si="38"/>
        <v>30.09.2024</v>
      </c>
      <c r="D552" s="105" t="s">
        <v>526</v>
      </c>
      <c r="E552" s="496">
        <v>4</v>
      </c>
      <c r="F552" s="105" t="s">
        <v>525</v>
      </c>
      <c r="H552" s="105">
        <f>'Справка 6'!G12</f>
        <v>12769</v>
      </c>
    </row>
    <row r="553" spans="1:8">
      <c r="A553" s="105" t="str">
        <f t="shared" si="36"/>
        <v>АРОМА АД</v>
      </c>
      <c r="B553" s="105" t="str">
        <f t="shared" si="37"/>
        <v>831643066</v>
      </c>
      <c r="C553" s="581" t="str">
        <f t="shared" si="38"/>
        <v>30.09.2024</v>
      </c>
      <c r="D553" s="105" t="s">
        <v>529</v>
      </c>
      <c r="E553" s="496">
        <v>4</v>
      </c>
      <c r="F553" s="105" t="s">
        <v>528</v>
      </c>
      <c r="H553" s="105">
        <f>'Справка 6'!G13</f>
        <v>43234</v>
      </c>
    </row>
    <row r="554" spans="1:8">
      <c r="A554" s="105" t="str">
        <f t="shared" si="36"/>
        <v>АРОМА АД</v>
      </c>
      <c r="B554" s="105" t="str">
        <f t="shared" si="37"/>
        <v>831643066</v>
      </c>
      <c r="C554" s="581" t="str">
        <f t="shared" si="38"/>
        <v>30.09.2024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АРОМА АД</v>
      </c>
      <c r="B555" s="105" t="str">
        <f t="shared" si="37"/>
        <v>831643066</v>
      </c>
      <c r="C555" s="581" t="str">
        <f t="shared" si="38"/>
        <v>30.09.2024</v>
      </c>
      <c r="D555" s="105" t="s">
        <v>535</v>
      </c>
      <c r="E555" s="496">
        <v>4</v>
      </c>
      <c r="F555" s="105" t="s">
        <v>534</v>
      </c>
      <c r="H555" s="105">
        <f>'Справка 6'!G15</f>
        <v>953</v>
      </c>
    </row>
    <row r="556" spans="1:8">
      <c r="A556" s="105" t="str">
        <f t="shared" si="36"/>
        <v>АРОМА АД</v>
      </c>
      <c r="B556" s="105" t="str">
        <f t="shared" si="37"/>
        <v>831643066</v>
      </c>
      <c r="C556" s="581" t="str">
        <f t="shared" si="38"/>
        <v>30.09.2024</v>
      </c>
      <c r="D556" s="105" t="s">
        <v>537</v>
      </c>
      <c r="E556" s="496">
        <v>4</v>
      </c>
      <c r="F556" s="105" t="s">
        <v>536</v>
      </c>
      <c r="H556" s="105">
        <f>'Справка 6'!G16</f>
        <v>872</v>
      </c>
    </row>
    <row r="557" spans="1:8">
      <c r="A557" s="105" t="str">
        <f t="shared" si="36"/>
        <v>АРОМА АД</v>
      </c>
      <c r="B557" s="105" t="str">
        <f t="shared" si="37"/>
        <v>831643066</v>
      </c>
      <c r="C557" s="581" t="str">
        <f t="shared" si="38"/>
        <v>30.09.2024</v>
      </c>
      <c r="D557" s="105" t="s">
        <v>540</v>
      </c>
      <c r="E557" s="496">
        <v>4</v>
      </c>
      <c r="F557" s="105" t="s">
        <v>539</v>
      </c>
      <c r="H557" s="105">
        <f>'Справка 6'!G17</f>
        <v>2711</v>
      </c>
    </row>
    <row r="558" spans="1:8">
      <c r="A558" s="105" t="str">
        <f t="shared" si="36"/>
        <v>АРОМА АД</v>
      </c>
      <c r="B558" s="105" t="str">
        <f t="shared" si="37"/>
        <v>831643066</v>
      </c>
      <c r="C558" s="581" t="str">
        <f t="shared" si="38"/>
        <v>30.09.2024</v>
      </c>
      <c r="D558" s="105" t="s">
        <v>543</v>
      </c>
      <c r="E558" s="496">
        <v>4</v>
      </c>
      <c r="F558" s="105" t="s">
        <v>542</v>
      </c>
      <c r="H558" s="105">
        <f>'Справка 6'!G18</f>
        <v>2500</v>
      </c>
    </row>
    <row r="559" spans="1:8">
      <c r="A559" s="105" t="str">
        <f t="shared" si="36"/>
        <v>АРОМА АД</v>
      </c>
      <c r="B559" s="105" t="str">
        <f t="shared" si="37"/>
        <v>831643066</v>
      </c>
      <c r="C559" s="581" t="str">
        <f t="shared" si="38"/>
        <v>30.09.2024</v>
      </c>
      <c r="D559" s="105" t="s">
        <v>545</v>
      </c>
      <c r="E559" s="496">
        <v>4</v>
      </c>
      <c r="F559" s="105" t="s">
        <v>828</v>
      </c>
      <c r="H559" s="105">
        <f>'Справка 6'!G19</f>
        <v>63537</v>
      </c>
    </row>
    <row r="560" spans="1:8">
      <c r="A560" s="105" t="str">
        <f t="shared" si="36"/>
        <v>АРОМА АД</v>
      </c>
      <c r="B560" s="105" t="str">
        <f t="shared" si="37"/>
        <v>831643066</v>
      </c>
      <c r="C560" s="581" t="str">
        <f t="shared" si="38"/>
        <v>30.09.2024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АРОМА АД</v>
      </c>
      <c r="B561" s="105" t="str">
        <f t="shared" si="37"/>
        <v>831643066</v>
      </c>
      <c r="C561" s="581" t="str">
        <f t="shared" si="38"/>
        <v>30.09.2024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АРОМА АД</v>
      </c>
      <c r="B562" s="105" t="str">
        <f t="shared" si="37"/>
        <v>831643066</v>
      </c>
      <c r="C562" s="581" t="str">
        <f t="shared" si="38"/>
        <v>30.09.2024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АРОМА АД</v>
      </c>
      <c r="B563" s="105" t="str">
        <f t="shared" si="37"/>
        <v>831643066</v>
      </c>
      <c r="C563" s="581" t="str">
        <f t="shared" si="38"/>
        <v>30.09.2024</v>
      </c>
      <c r="D563" s="105" t="s">
        <v>555</v>
      </c>
      <c r="E563" s="496">
        <v>4</v>
      </c>
      <c r="F563" s="105" t="s">
        <v>554</v>
      </c>
      <c r="H563" s="105">
        <f>'Справка 6'!G25</f>
        <v>789</v>
      </c>
    </row>
    <row r="564" spans="1:8">
      <c r="A564" s="105" t="str">
        <f t="shared" si="36"/>
        <v>АРОМА АД</v>
      </c>
      <c r="B564" s="105" t="str">
        <f t="shared" si="37"/>
        <v>831643066</v>
      </c>
      <c r="C564" s="581" t="str">
        <f t="shared" si="38"/>
        <v>30.09.2024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АРОМА АД</v>
      </c>
      <c r="B565" s="105" t="str">
        <f t="shared" si="37"/>
        <v>831643066</v>
      </c>
      <c r="C565" s="581" t="str">
        <f t="shared" si="38"/>
        <v>30.09.2024</v>
      </c>
      <c r="D565" s="105" t="s">
        <v>558</v>
      </c>
      <c r="E565" s="496">
        <v>4</v>
      </c>
      <c r="F565" s="105" t="s">
        <v>542</v>
      </c>
      <c r="H565" s="105">
        <f>'Справка 6'!G27</f>
        <v>411</v>
      </c>
    </row>
    <row r="566" spans="1:8">
      <c r="A566" s="105" t="str">
        <f t="shared" si="36"/>
        <v>АРОМА АД</v>
      </c>
      <c r="B566" s="105" t="str">
        <f t="shared" si="37"/>
        <v>831643066</v>
      </c>
      <c r="C566" s="581" t="str">
        <f t="shared" si="38"/>
        <v>30.09.2024</v>
      </c>
      <c r="D566" s="105" t="s">
        <v>560</v>
      </c>
      <c r="E566" s="496">
        <v>4</v>
      </c>
      <c r="F566" s="105" t="s">
        <v>863</v>
      </c>
      <c r="H566" s="105">
        <f>'Справка 6'!G28</f>
        <v>1200</v>
      </c>
    </row>
    <row r="567" spans="1:8">
      <c r="A567" s="105" t="str">
        <f t="shared" si="36"/>
        <v>АРОМА АД</v>
      </c>
      <c r="B567" s="105" t="str">
        <f t="shared" si="37"/>
        <v>831643066</v>
      </c>
      <c r="C567" s="581" t="str">
        <f t="shared" si="38"/>
        <v>30.09.2024</v>
      </c>
      <c r="D567" s="105" t="s">
        <v>562</v>
      </c>
      <c r="E567" s="496">
        <v>4</v>
      </c>
      <c r="F567" s="105" t="s">
        <v>561</v>
      </c>
      <c r="H567" s="105">
        <f>'Справка 6'!G30</f>
        <v>0</v>
      </c>
    </row>
    <row r="568" spans="1:8">
      <c r="A568" s="105" t="str">
        <f t="shared" si="36"/>
        <v>АРОМА АД</v>
      </c>
      <c r="B568" s="105" t="str">
        <f t="shared" si="37"/>
        <v>831643066</v>
      </c>
      <c r="C568" s="581" t="str">
        <f t="shared" si="38"/>
        <v>30.09.2024</v>
      </c>
      <c r="D568" s="105" t="s">
        <v>563</v>
      </c>
      <c r="E568" s="496">
        <v>4</v>
      </c>
      <c r="F568" s="105" t="s">
        <v>108</v>
      </c>
      <c r="H568" s="105">
        <f>'Справка 6'!G31</f>
        <v>0</v>
      </c>
    </row>
    <row r="569" spans="1:8">
      <c r="A569" s="105" t="str">
        <f t="shared" si="36"/>
        <v>АРОМА АД</v>
      </c>
      <c r="B569" s="105" t="str">
        <f t="shared" si="37"/>
        <v>831643066</v>
      </c>
      <c r="C569" s="581" t="str">
        <f t="shared" si="38"/>
        <v>30.09.2024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АРОМА АД</v>
      </c>
      <c r="B570" s="105" t="str">
        <f t="shared" si="37"/>
        <v>831643066</v>
      </c>
      <c r="C570" s="581" t="str">
        <f t="shared" si="38"/>
        <v>30.09.2024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АРОМА АД</v>
      </c>
      <c r="B571" s="105" t="str">
        <f t="shared" si="37"/>
        <v>831643066</v>
      </c>
      <c r="C571" s="581" t="str">
        <f t="shared" si="38"/>
        <v>30.09.2024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АРОМА АД</v>
      </c>
      <c r="B572" s="105" t="str">
        <f t="shared" si="37"/>
        <v>831643066</v>
      </c>
      <c r="C572" s="581" t="str">
        <f t="shared" si="38"/>
        <v>30.09.2024</v>
      </c>
      <c r="D572" s="105" t="s">
        <v>568</v>
      </c>
      <c r="E572" s="496">
        <v>4</v>
      </c>
      <c r="F572" s="105" t="s">
        <v>567</v>
      </c>
      <c r="H572" s="105">
        <f>'Справка 6'!G35</f>
        <v>3083</v>
      </c>
    </row>
    <row r="573" spans="1:8">
      <c r="A573" s="105" t="str">
        <f t="shared" si="36"/>
        <v>АРОМА АД</v>
      </c>
      <c r="B573" s="105" t="str">
        <f t="shared" si="37"/>
        <v>831643066</v>
      </c>
      <c r="C573" s="581" t="str">
        <f t="shared" si="38"/>
        <v>30.09.2024</v>
      </c>
      <c r="D573" s="105" t="s">
        <v>569</v>
      </c>
      <c r="E573" s="496">
        <v>4</v>
      </c>
      <c r="F573" s="105" t="s">
        <v>121</v>
      </c>
      <c r="H573" s="105">
        <f>'Справка 6'!G36</f>
        <v>3083</v>
      </c>
    </row>
    <row r="574" spans="1:8">
      <c r="A574" s="105" t="str">
        <f t="shared" si="36"/>
        <v>АРОМА АД</v>
      </c>
      <c r="B574" s="105" t="str">
        <f t="shared" si="37"/>
        <v>831643066</v>
      </c>
      <c r="C574" s="581" t="str">
        <f t="shared" si="38"/>
        <v>30.09.2024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АРОМА АД</v>
      </c>
      <c r="B575" s="105" t="str">
        <f t="shared" si="37"/>
        <v>831643066</v>
      </c>
      <c r="C575" s="581" t="str">
        <f t="shared" si="38"/>
        <v>30.09.2024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АРОМА АД</v>
      </c>
      <c r="B576" s="105" t="str">
        <f t="shared" si="37"/>
        <v>831643066</v>
      </c>
      <c r="C576" s="581" t="str">
        <f t="shared" si="38"/>
        <v>30.09.2024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АРОМА АД</v>
      </c>
      <c r="B577" s="105" t="str">
        <f t="shared" si="37"/>
        <v>831643066</v>
      </c>
      <c r="C577" s="581" t="str">
        <f t="shared" si="38"/>
        <v>30.09.2024</v>
      </c>
      <c r="D577" s="105" t="s">
        <v>576</v>
      </c>
      <c r="E577" s="496">
        <v>4</v>
      </c>
      <c r="F577" s="105" t="s">
        <v>542</v>
      </c>
      <c r="H577" s="105">
        <f>'Справка 6'!G40</f>
        <v>1</v>
      </c>
    </row>
    <row r="578" spans="1:8">
      <c r="A578" s="105" t="str">
        <f t="shared" si="36"/>
        <v>АРОМА АД</v>
      </c>
      <c r="B578" s="105" t="str">
        <f t="shared" si="37"/>
        <v>831643066</v>
      </c>
      <c r="C578" s="581" t="str">
        <f t="shared" si="38"/>
        <v>30.09.2024</v>
      </c>
      <c r="D578" s="105" t="s">
        <v>578</v>
      </c>
      <c r="E578" s="496">
        <v>4</v>
      </c>
      <c r="F578" s="105" t="s">
        <v>827</v>
      </c>
      <c r="H578" s="105">
        <f>'Справка 6'!G41</f>
        <v>3084</v>
      </c>
    </row>
    <row r="579" spans="1:8">
      <c r="A579" s="105" t="str">
        <f t="shared" si="36"/>
        <v>АРОМА АД</v>
      </c>
      <c r="B579" s="105" t="str">
        <f t="shared" si="37"/>
        <v>831643066</v>
      </c>
      <c r="C579" s="581" t="str">
        <f t="shared" si="38"/>
        <v>30.09.2024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АРОМА АД</v>
      </c>
      <c r="B580" s="105" t="str">
        <f t="shared" si="37"/>
        <v>831643066</v>
      </c>
      <c r="C580" s="581" t="str">
        <f t="shared" si="38"/>
        <v>30.09.2024</v>
      </c>
      <c r="D580" s="105" t="s">
        <v>583</v>
      </c>
      <c r="E580" s="496">
        <v>4</v>
      </c>
      <c r="F580" s="105" t="s">
        <v>582</v>
      </c>
      <c r="H580" s="105">
        <f>'Справка 6'!G43</f>
        <v>67821</v>
      </c>
    </row>
    <row r="581" spans="1:8">
      <c r="A581" s="105" t="str">
        <f t="shared" si="36"/>
        <v>АРОМА АД</v>
      </c>
      <c r="B581" s="105" t="str">
        <f t="shared" si="37"/>
        <v>831643066</v>
      </c>
      <c r="C581" s="581" t="str">
        <f t="shared" si="38"/>
        <v>30.09.2024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АРОМА АД</v>
      </c>
      <c r="B582" s="105" t="str">
        <f t="shared" si="37"/>
        <v>831643066</v>
      </c>
      <c r="C582" s="581" t="str">
        <f t="shared" si="38"/>
        <v>30.09.2024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АРОМА АД</v>
      </c>
      <c r="B583" s="105" t="str">
        <f t="shared" si="37"/>
        <v>831643066</v>
      </c>
      <c r="C583" s="581" t="str">
        <f t="shared" si="38"/>
        <v>30.09.2024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АРОМА АД</v>
      </c>
      <c r="B584" s="105" t="str">
        <f t="shared" si="37"/>
        <v>831643066</v>
      </c>
      <c r="C584" s="581" t="str">
        <f t="shared" si="38"/>
        <v>30.09.2024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АРОМА АД</v>
      </c>
      <c r="B585" s="105" t="str">
        <f t="shared" si="37"/>
        <v>831643066</v>
      </c>
      <c r="C585" s="581" t="str">
        <f t="shared" si="38"/>
        <v>30.09.2024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АРОМА АД</v>
      </c>
      <c r="B586" s="105" t="str">
        <f t="shared" si="37"/>
        <v>831643066</v>
      </c>
      <c r="C586" s="581" t="str">
        <f t="shared" si="38"/>
        <v>30.09.2024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АРОМА АД</v>
      </c>
      <c r="B587" s="105" t="str">
        <f t="shared" si="37"/>
        <v>831643066</v>
      </c>
      <c r="C587" s="581" t="str">
        <f t="shared" si="38"/>
        <v>30.09.2024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АРОМА АД</v>
      </c>
      <c r="B588" s="105" t="str">
        <f t="shared" si="37"/>
        <v>831643066</v>
      </c>
      <c r="C588" s="581" t="str">
        <f t="shared" si="38"/>
        <v>30.09.2024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АРОМА АД</v>
      </c>
      <c r="B589" s="105" t="str">
        <f t="shared" ref="B589:B652" si="40">pdeBulstat</f>
        <v>831643066</v>
      </c>
      <c r="C589" s="581" t="str">
        <f t="shared" ref="C589:C652" si="41">endDate</f>
        <v>30.09.2024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АРОМА АД</v>
      </c>
      <c r="B590" s="105" t="str">
        <f t="shared" si="40"/>
        <v>831643066</v>
      </c>
      <c r="C590" s="581" t="str">
        <f t="shared" si="41"/>
        <v>30.09.2024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АРОМА АД</v>
      </c>
      <c r="B591" s="105" t="str">
        <f t="shared" si="40"/>
        <v>831643066</v>
      </c>
      <c r="C591" s="581" t="str">
        <f t="shared" si="41"/>
        <v>30.09.2024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АРОМА АД</v>
      </c>
      <c r="B592" s="105" t="str">
        <f t="shared" si="40"/>
        <v>831643066</v>
      </c>
      <c r="C592" s="581" t="str">
        <f t="shared" si="41"/>
        <v>30.09.2024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АРОМА АД</v>
      </c>
      <c r="B593" s="105" t="str">
        <f t="shared" si="40"/>
        <v>831643066</v>
      </c>
      <c r="C593" s="581" t="str">
        <f t="shared" si="41"/>
        <v>30.09.2024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АРОМА АД</v>
      </c>
      <c r="B594" s="105" t="str">
        <f t="shared" si="40"/>
        <v>831643066</v>
      </c>
      <c r="C594" s="581" t="str">
        <f t="shared" si="41"/>
        <v>30.09.2024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АРОМА АД</v>
      </c>
      <c r="B595" s="105" t="str">
        <f t="shared" si="40"/>
        <v>831643066</v>
      </c>
      <c r="C595" s="581" t="str">
        <f t="shared" si="41"/>
        <v>30.09.2024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АРОМА АД</v>
      </c>
      <c r="B596" s="105" t="str">
        <f t="shared" si="40"/>
        <v>831643066</v>
      </c>
      <c r="C596" s="581" t="str">
        <f t="shared" si="41"/>
        <v>30.09.2024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АРОМА АД</v>
      </c>
      <c r="B597" s="105" t="str">
        <f t="shared" si="40"/>
        <v>831643066</v>
      </c>
      <c r="C597" s="581" t="str">
        <f t="shared" si="41"/>
        <v>30.09.2024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АРОМА АД</v>
      </c>
      <c r="B598" s="105" t="str">
        <f t="shared" si="40"/>
        <v>831643066</v>
      </c>
      <c r="C598" s="581" t="str">
        <f t="shared" si="41"/>
        <v>30.09.2024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АРОМА АД</v>
      </c>
      <c r="B599" s="105" t="str">
        <f t="shared" si="40"/>
        <v>831643066</v>
      </c>
      <c r="C599" s="581" t="str">
        <f t="shared" si="41"/>
        <v>30.09.2024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АРОМА АД</v>
      </c>
      <c r="B600" s="105" t="str">
        <f t="shared" si="40"/>
        <v>831643066</v>
      </c>
      <c r="C600" s="581" t="str">
        <f t="shared" si="41"/>
        <v>30.09.2024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АРОМА АД</v>
      </c>
      <c r="B601" s="105" t="str">
        <f t="shared" si="40"/>
        <v>831643066</v>
      </c>
      <c r="C601" s="581" t="str">
        <f t="shared" si="41"/>
        <v>30.09.2024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АРОМА АД</v>
      </c>
      <c r="B602" s="105" t="str">
        <f t="shared" si="40"/>
        <v>831643066</v>
      </c>
      <c r="C602" s="581" t="str">
        <f t="shared" si="41"/>
        <v>30.09.2024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АРОМА АД</v>
      </c>
      <c r="B603" s="105" t="str">
        <f t="shared" si="40"/>
        <v>831643066</v>
      </c>
      <c r="C603" s="581" t="str">
        <f t="shared" si="41"/>
        <v>30.09.2024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АРОМА АД</v>
      </c>
      <c r="B604" s="105" t="str">
        <f t="shared" si="40"/>
        <v>831643066</v>
      </c>
      <c r="C604" s="581" t="str">
        <f t="shared" si="41"/>
        <v>30.09.2024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АРОМА АД</v>
      </c>
      <c r="B605" s="105" t="str">
        <f t="shared" si="40"/>
        <v>831643066</v>
      </c>
      <c r="C605" s="581" t="str">
        <f t="shared" si="41"/>
        <v>30.09.2024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АРОМА АД</v>
      </c>
      <c r="B606" s="105" t="str">
        <f t="shared" si="40"/>
        <v>831643066</v>
      </c>
      <c r="C606" s="581" t="str">
        <f t="shared" si="41"/>
        <v>30.09.2024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АРОМА АД</v>
      </c>
      <c r="B607" s="105" t="str">
        <f t="shared" si="40"/>
        <v>831643066</v>
      </c>
      <c r="C607" s="581" t="str">
        <f t="shared" si="41"/>
        <v>30.09.2024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АРОМА АД</v>
      </c>
      <c r="B608" s="105" t="str">
        <f t="shared" si="40"/>
        <v>831643066</v>
      </c>
      <c r="C608" s="581" t="str">
        <f t="shared" si="41"/>
        <v>30.09.2024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АРОМА АД</v>
      </c>
      <c r="B609" s="105" t="str">
        <f t="shared" si="40"/>
        <v>831643066</v>
      </c>
      <c r="C609" s="581" t="str">
        <f t="shared" si="41"/>
        <v>30.09.2024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АРОМА АД</v>
      </c>
      <c r="B610" s="105" t="str">
        <f t="shared" si="40"/>
        <v>831643066</v>
      </c>
      <c r="C610" s="581" t="str">
        <f t="shared" si="41"/>
        <v>30.09.2024</v>
      </c>
      <c r="D610" s="105" t="s">
        <v>583</v>
      </c>
      <c r="E610" s="496">
        <v>5</v>
      </c>
      <c r="F610" s="105" t="s">
        <v>582</v>
      </c>
      <c r="H610" s="105">
        <f>'Справка 6'!H43</f>
        <v>0</v>
      </c>
    </row>
    <row r="611" spans="1:8">
      <c r="A611" s="105" t="str">
        <f t="shared" si="39"/>
        <v>АРОМА АД</v>
      </c>
      <c r="B611" s="105" t="str">
        <f t="shared" si="40"/>
        <v>831643066</v>
      </c>
      <c r="C611" s="581" t="str">
        <f t="shared" si="41"/>
        <v>30.09.2024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АРОМА АД</v>
      </c>
      <c r="B612" s="105" t="str">
        <f t="shared" si="40"/>
        <v>831643066</v>
      </c>
      <c r="C612" s="581" t="str">
        <f t="shared" si="41"/>
        <v>30.09.2024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АРОМА АД</v>
      </c>
      <c r="B613" s="105" t="str">
        <f t="shared" si="40"/>
        <v>831643066</v>
      </c>
      <c r="C613" s="581" t="str">
        <f t="shared" si="41"/>
        <v>30.09.2024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АРОМА АД</v>
      </c>
      <c r="B614" s="105" t="str">
        <f t="shared" si="40"/>
        <v>831643066</v>
      </c>
      <c r="C614" s="581" t="str">
        <f t="shared" si="41"/>
        <v>30.09.2024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АРОМА АД</v>
      </c>
      <c r="B615" s="105" t="str">
        <f t="shared" si="40"/>
        <v>831643066</v>
      </c>
      <c r="C615" s="581" t="str">
        <f t="shared" si="41"/>
        <v>30.09.2024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АРОМА АД</v>
      </c>
      <c r="B616" s="105" t="str">
        <f t="shared" si="40"/>
        <v>831643066</v>
      </c>
      <c r="C616" s="581" t="str">
        <f t="shared" si="41"/>
        <v>30.09.2024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АРОМА АД</v>
      </c>
      <c r="B617" s="105" t="str">
        <f t="shared" si="40"/>
        <v>831643066</v>
      </c>
      <c r="C617" s="581" t="str">
        <f t="shared" si="41"/>
        <v>30.09.2024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АРОМА АД</v>
      </c>
      <c r="B618" s="105" t="str">
        <f t="shared" si="40"/>
        <v>831643066</v>
      </c>
      <c r="C618" s="581" t="str">
        <f t="shared" si="41"/>
        <v>30.09.2024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АРОМА АД</v>
      </c>
      <c r="B619" s="105" t="str">
        <f t="shared" si="40"/>
        <v>831643066</v>
      </c>
      <c r="C619" s="581" t="str">
        <f t="shared" si="41"/>
        <v>30.09.2024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АРОМА АД</v>
      </c>
      <c r="B620" s="105" t="str">
        <f t="shared" si="40"/>
        <v>831643066</v>
      </c>
      <c r="C620" s="581" t="str">
        <f t="shared" si="41"/>
        <v>30.09.2024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АРОМА АД</v>
      </c>
      <c r="B621" s="105" t="str">
        <f t="shared" si="40"/>
        <v>831643066</v>
      </c>
      <c r="C621" s="581" t="str">
        <f t="shared" si="41"/>
        <v>30.09.2024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АРОМА АД</v>
      </c>
      <c r="B622" s="105" t="str">
        <f t="shared" si="40"/>
        <v>831643066</v>
      </c>
      <c r="C622" s="581" t="str">
        <f t="shared" si="41"/>
        <v>30.09.2024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АРОМА АД</v>
      </c>
      <c r="B623" s="105" t="str">
        <f t="shared" si="40"/>
        <v>831643066</v>
      </c>
      <c r="C623" s="581" t="str">
        <f t="shared" si="41"/>
        <v>30.09.2024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АРОМА АД</v>
      </c>
      <c r="B624" s="105" t="str">
        <f t="shared" si="40"/>
        <v>831643066</v>
      </c>
      <c r="C624" s="581" t="str">
        <f t="shared" si="41"/>
        <v>30.09.2024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АРОМА АД</v>
      </c>
      <c r="B625" s="105" t="str">
        <f t="shared" si="40"/>
        <v>831643066</v>
      </c>
      <c r="C625" s="581" t="str">
        <f t="shared" si="41"/>
        <v>30.09.2024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АРОМА АД</v>
      </c>
      <c r="B626" s="105" t="str">
        <f t="shared" si="40"/>
        <v>831643066</v>
      </c>
      <c r="C626" s="581" t="str">
        <f t="shared" si="41"/>
        <v>30.09.2024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АРОМА АД</v>
      </c>
      <c r="B627" s="105" t="str">
        <f t="shared" si="40"/>
        <v>831643066</v>
      </c>
      <c r="C627" s="581" t="str">
        <f t="shared" si="41"/>
        <v>30.09.2024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АРОМА АД</v>
      </c>
      <c r="B628" s="105" t="str">
        <f t="shared" si="40"/>
        <v>831643066</v>
      </c>
      <c r="C628" s="581" t="str">
        <f t="shared" si="41"/>
        <v>30.09.2024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АРОМА АД</v>
      </c>
      <c r="B629" s="105" t="str">
        <f t="shared" si="40"/>
        <v>831643066</v>
      </c>
      <c r="C629" s="581" t="str">
        <f t="shared" si="41"/>
        <v>30.09.2024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АРОМА АД</v>
      </c>
      <c r="B630" s="105" t="str">
        <f t="shared" si="40"/>
        <v>831643066</v>
      </c>
      <c r="C630" s="581" t="str">
        <f t="shared" si="41"/>
        <v>30.09.2024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АРОМА АД</v>
      </c>
      <c r="B631" s="105" t="str">
        <f t="shared" si="40"/>
        <v>831643066</v>
      </c>
      <c r="C631" s="581" t="str">
        <f t="shared" si="41"/>
        <v>30.09.2024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АРОМА АД</v>
      </c>
      <c r="B632" s="105" t="str">
        <f t="shared" si="40"/>
        <v>831643066</v>
      </c>
      <c r="C632" s="581" t="str">
        <f t="shared" si="41"/>
        <v>30.09.2024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АРОМА АД</v>
      </c>
      <c r="B633" s="105" t="str">
        <f t="shared" si="40"/>
        <v>831643066</v>
      </c>
      <c r="C633" s="581" t="str">
        <f t="shared" si="41"/>
        <v>30.09.2024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АРОМА АД</v>
      </c>
      <c r="B634" s="105" t="str">
        <f t="shared" si="40"/>
        <v>831643066</v>
      </c>
      <c r="C634" s="581" t="str">
        <f t="shared" si="41"/>
        <v>30.09.2024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АРОМА АД</v>
      </c>
      <c r="B635" s="105" t="str">
        <f t="shared" si="40"/>
        <v>831643066</v>
      </c>
      <c r="C635" s="581" t="str">
        <f t="shared" si="41"/>
        <v>30.09.2024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АРОМА АД</v>
      </c>
      <c r="B636" s="105" t="str">
        <f t="shared" si="40"/>
        <v>831643066</v>
      </c>
      <c r="C636" s="581" t="str">
        <f t="shared" si="41"/>
        <v>30.09.2024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АРОМА АД</v>
      </c>
      <c r="B637" s="105" t="str">
        <f t="shared" si="40"/>
        <v>831643066</v>
      </c>
      <c r="C637" s="581" t="str">
        <f t="shared" si="41"/>
        <v>30.09.2024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АРОМА АД</v>
      </c>
      <c r="B638" s="105" t="str">
        <f t="shared" si="40"/>
        <v>831643066</v>
      </c>
      <c r="C638" s="581" t="str">
        <f t="shared" si="41"/>
        <v>30.09.2024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АРОМА АД</v>
      </c>
      <c r="B639" s="105" t="str">
        <f t="shared" si="40"/>
        <v>831643066</v>
      </c>
      <c r="C639" s="581" t="str">
        <f t="shared" si="41"/>
        <v>30.09.2024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АРОМА АД</v>
      </c>
      <c r="B640" s="105" t="str">
        <f t="shared" si="40"/>
        <v>831643066</v>
      </c>
      <c r="C640" s="581" t="str">
        <f t="shared" si="41"/>
        <v>30.09.2024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АРОМА АД</v>
      </c>
      <c r="B641" s="105" t="str">
        <f t="shared" si="40"/>
        <v>831643066</v>
      </c>
      <c r="C641" s="581" t="str">
        <f t="shared" si="41"/>
        <v>30.09.2024</v>
      </c>
      <c r="D641" s="105" t="s">
        <v>523</v>
      </c>
      <c r="E641" s="496">
        <v>7</v>
      </c>
      <c r="F641" s="105" t="s">
        <v>522</v>
      </c>
      <c r="H641" s="105">
        <f>'Справка 6'!J11</f>
        <v>498</v>
      </c>
    </row>
    <row r="642" spans="1:8">
      <c r="A642" s="105" t="str">
        <f t="shared" si="39"/>
        <v>АРОМА АД</v>
      </c>
      <c r="B642" s="105" t="str">
        <f t="shared" si="40"/>
        <v>831643066</v>
      </c>
      <c r="C642" s="581" t="str">
        <f t="shared" si="41"/>
        <v>30.09.2024</v>
      </c>
      <c r="D642" s="105" t="s">
        <v>526</v>
      </c>
      <c r="E642" s="496">
        <v>7</v>
      </c>
      <c r="F642" s="105" t="s">
        <v>525</v>
      </c>
      <c r="H642" s="105">
        <f>'Справка 6'!J12</f>
        <v>12769</v>
      </c>
    </row>
    <row r="643" spans="1:8">
      <c r="A643" s="105" t="str">
        <f t="shared" si="39"/>
        <v>АРОМА АД</v>
      </c>
      <c r="B643" s="105" t="str">
        <f t="shared" si="40"/>
        <v>831643066</v>
      </c>
      <c r="C643" s="581" t="str">
        <f t="shared" si="41"/>
        <v>30.09.2024</v>
      </c>
      <c r="D643" s="105" t="s">
        <v>529</v>
      </c>
      <c r="E643" s="496">
        <v>7</v>
      </c>
      <c r="F643" s="105" t="s">
        <v>528</v>
      </c>
      <c r="H643" s="105">
        <f>'Справка 6'!J13</f>
        <v>43234</v>
      </c>
    </row>
    <row r="644" spans="1:8">
      <c r="A644" s="105" t="str">
        <f t="shared" si="39"/>
        <v>АРОМА АД</v>
      </c>
      <c r="B644" s="105" t="str">
        <f t="shared" si="40"/>
        <v>831643066</v>
      </c>
      <c r="C644" s="581" t="str">
        <f t="shared" si="41"/>
        <v>30.09.2024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АРОМА АД</v>
      </c>
      <c r="B645" s="105" t="str">
        <f t="shared" si="40"/>
        <v>831643066</v>
      </c>
      <c r="C645" s="581" t="str">
        <f t="shared" si="41"/>
        <v>30.09.2024</v>
      </c>
      <c r="D645" s="105" t="s">
        <v>535</v>
      </c>
      <c r="E645" s="496">
        <v>7</v>
      </c>
      <c r="F645" s="105" t="s">
        <v>534</v>
      </c>
      <c r="H645" s="105">
        <f>'Справка 6'!J15</f>
        <v>953</v>
      </c>
    </row>
    <row r="646" spans="1:8">
      <c r="A646" s="105" t="str">
        <f t="shared" si="39"/>
        <v>АРОМА АД</v>
      </c>
      <c r="B646" s="105" t="str">
        <f t="shared" si="40"/>
        <v>831643066</v>
      </c>
      <c r="C646" s="581" t="str">
        <f t="shared" si="41"/>
        <v>30.09.2024</v>
      </c>
      <c r="D646" s="105" t="s">
        <v>537</v>
      </c>
      <c r="E646" s="496">
        <v>7</v>
      </c>
      <c r="F646" s="105" t="s">
        <v>536</v>
      </c>
      <c r="H646" s="105">
        <f>'Справка 6'!J16</f>
        <v>872</v>
      </c>
    </row>
    <row r="647" spans="1:8">
      <c r="A647" s="105" t="str">
        <f t="shared" si="39"/>
        <v>АРОМА АД</v>
      </c>
      <c r="B647" s="105" t="str">
        <f t="shared" si="40"/>
        <v>831643066</v>
      </c>
      <c r="C647" s="581" t="str">
        <f t="shared" si="41"/>
        <v>30.09.2024</v>
      </c>
      <c r="D647" s="105" t="s">
        <v>540</v>
      </c>
      <c r="E647" s="496">
        <v>7</v>
      </c>
      <c r="F647" s="105" t="s">
        <v>539</v>
      </c>
      <c r="H647" s="105">
        <f>'Справка 6'!J17</f>
        <v>2711</v>
      </c>
    </row>
    <row r="648" spans="1:8">
      <c r="A648" s="105" t="str">
        <f t="shared" si="39"/>
        <v>АРОМА АД</v>
      </c>
      <c r="B648" s="105" t="str">
        <f t="shared" si="40"/>
        <v>831643066</v>
      </c>
      <c r="C648" s="581" t="str">
        <f t="shared" si="41"/>
        <v>30.09.2024</v>
      </c>
      <c r="D648" s="105" t="s">
        <v>543</v>
      </c>
      <c r="E648" s="496">
        <v>7</v>
      </c>
      <c r="F648" s="105" t="s">
        <v>542</v>
      </c>
      <c r="H648" s="105">
        <f>'Справка 6'!J18</f>
        <v>2500</v>
      </c>
    </row>
    <row r="649" spans="1:8">
      <c r="A649" s="105" t="str">
        <f t="shared" si="39"/>
        <v>АРОМА АД</v>
      </c>
      <c r="B649" s="105" t="str">
        <f t="shared" si="40"/>
        <v>831643066</v>
      </c>
      <c r="C649" s="581" t="str">
        <f t="shared" si="41"/>
        <v>30.09.2024</v>
      </c>
      <c r="D649" s="105" t="s">
        <v>545</v>
      </c>
      <c r="E649" s="496">
        <v>7</v>
      </c>
      <c r="F649" s="105" t="s">
        <v>828</v>
      </c>
      <c r="H649" s="105">
        <f>'Справка 6'!J19</f>
        <v>63537</v>
      </c>
    </row>
    <row r="650" spans="1:8">
      <c r="A650" s="105" t="str">
        <f t="shared" si="39"/>
        <v>АРОМА АД</v>
      </c>
      <c r="B650" s="105" t="str">
        <f t="shared" si="40"/>
        <v>831643066</v>
      </c>
      <c r="C650" s="581" t="str">
        <f t="shared" si="41"/>
        <v>30.09.2024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АРОМА АД</v>
      </c>
      <c r="B651" s="105" t="str">
        <f t="shared" si="40"/>
        <v>831643066</v>
      </c>
      <c r="C651" s="581" t="str">
        <f t="shared" si="41"/>
        <v>30.09.2024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АРОМА АД</v>
      </c>
      <c r="B652" s="105" t="str">
        <f t="shared" si="40"/>
        <v>831643066</v>
      </c>
      <c r="C652" s="581" t="str">
        <f t="shared" si="41"/>
        <v>30.09.2024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АРОМА АД</v>
      </c>
      <c r="B653" s="105" t="str">
        <f t="shared" ref="B653:B716" si="43">pdeBulstat</f>
        <v>831643066</v>
      </c>
      <c r="C653" s="581" t="str">
        <f t="shared" ref="C653:C716" si="44">endDate</f>
        <v>30.09.2024</v>
      </c>
      <c r="D653" s="105" t="s">
        <v>555</v>
      </c>
      <c r="E653" s="496">
        <v>7</v>
      </c>
      <c r="F653" s="105" t="s">
        <v>554</v>
      </c>
      <c r="H653" s="105">
        <f>'Справка 6'!J25</f>
        <v>789</v>
      </c>
    </row>
    <row r="654" spans="1:8">
      <c r="A654" s="105" t="str">
        <f t="shared" si="42"/>
        <v>АРОМА АД</v>
      </c>
      <c r="B654" s="105" t="str">
        <f t="shared" si="43"/>
        <v>831643066</v>
      </c>
      <c r="C654" s="581" t="str">
        <f t="shared" si="44"/>
        <v>30.09.2024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АРОМА АД</v>
      </c>
      <c r="B655" s="105" t="str">
        <f t="shared" si="43"/>
        <v>831643066</v>
      </c>
      <c r="C655" s="581" t="str">
        <f t="shared" si="44"/>
        <v>30.09.2024</v>
      </c>
      <c r="D655" s="105" t="s">
        <v>558</v>
      </c>
      <c r="E655" s="496">
        <v>7</v>
      </c>
      <c r="F655" s="105" t="s">
        <v>542</v>
      </c>
      <c r="H655" s="105">
        <f>'Справка 6'!J27</f>
        <v>411</v>
      </c>
    </row>
    <row r="656" spans="1:8">
      <c r="A656" s="105" t="str">
        <f t="shared" si="42"/>
        <v>АРОМА АД</v>
      </c>
      <c r="B656" s="105" t="str">
        <f t="shared" si="43"/>
        <v>831643066</v>
      </c>
      <c r="C656" s="581" t="str">
        <f t="shared" si="44"/>
        <v>30.09.2024</v>
      </c>
      <c r="D656" s="105" t="s">
        <v>560</v>
      </c>
      <c r="E656" s="496">
        <v>7</v>
      </c>
      <c r="F656" s="105" t="s">
        <v>863</v>
      </c>
      <c r="H656" s="105">
        <f>'Справка 6'!J28</f>
        <v>1200</v>
      </c>
    </row>
    <row r="657" spans="1:8">
      <c r="A657" s="105" t="str">
        <f t="shared" si="42"/>
        <v>АРОМА АД</v>
      </c>
      <c r="B657" s="105" t="str">
        <f t="shared" si="43"/>
        <v>831643066</v>
      </c>
      <c r="C657" s="581" t="str">
        <f t="shared" si="44"/>
        <v>30.09.2024</v>
      </c>
      <c r="D657" s="105" t="s">
        <v>562</v>
      </c>
      <c r="E657" s="496">
        <v>7</v>
      </c>
      <c r="F657" s="105" t="s">
        <v>561</v>
      </c>
      <c r="H657" s="105">
        <f>'Справка 6'!J30</f>
        <v>0</v>
      </c>
    </row>
    <row r="658" spans="1:8">
      <c r="A658" s="105" t="str">
        <f t="shared" si="42"/>
        <v>АРОМА АД</v>
      </c>
      <c r="B658" s="105" t="str">
        <f t="shared" si="43"/>
        <v>831643066</v>
      </c>
      <c r="C658" s="581" t="str">
        <f t="shared" si="44"/>
        <v>30.09.2024</v>
      </c>
      <c r="D658" s="105" t="s">
        <v>563</v>
      </c>
      <c r="E658" s="496">
        <v>7</v>
      </c>
      <c r="F658" s="105" t="s">
        <v>108</v>
      </c>
      <c r="H658" s="105">
        <f>'Справка 6'!J31</f>
        <v>0</v>
      </c>
    </row>
    <row r="659" spans="1:8">
      <c r="A659" s="105" t="str">
        <f t="shared" si="42"/>
        <v>АРОМА АД</v>
      </c>
      <c r="B659" s="105" t="str">
        <f t="shared" si="43"/>
        <v>831643066</v>
      </c>
      <c r="C659" s="581" t="str">
        <f t="shared" si="44"/>
        <v>30.09.2024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АРОМА АД</v>
      </c>
      <c r="B660" s="105" t="str">
        <f t="shared" si="43"/>
        <v>831643066</v>
      </c>
      <c r="C660" s="581" t="str">
        <f t="shared" si="44"/>
        <v>30.09.2024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АРОМА АД</v>
      </c>
      <c r="B661" s="105" t="str">
        <f t="shared" si="43"/>
        <v>831643066</v>
      </c>
      <c r="C661" s="581" t="str">
        <f t="shared" si="44"/>
        <v>30.09.2024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АРОМА АД</v>
      </c>
      <c r="B662" s="105" t="str">
        <f t="shared" si="43"/>
        <v>831643066</v>
      </c>
      <c r="C662" s="581" t="str">
        <f t="shared" si="44"/>
        <v>30.09.2024</v>
      </c>
      <c r="D662" s="105" t="s">
        <v>568</v>
      </c>
      <c r="E662" s="496">
        <v>7</v>
      </c>
      <c r="F662" s="105" t="s">
        <v>567</v>
      </c>
      <c r="H662" s="105">
        <f>'Справка 6'!J35</f>
        <v>3083</v>
      </c>
    </row>
    <row r="663" spans="1:8">
      <c r="A663" s="105" t="str">
        <f t="shared" si="42"/>
        <v>АРОМА АД</v>
      </c>
      <c r="B663" s="105" t="str">
        <f t="shared" si="43"/>
        <v>831643066</v>
      </c>
      <c r="C663" s="581" t="str">
        <f t="shared" si="44"/>
        <v>30.09.2024</v>
      </c>
      <c r="D663" s="105" t="s">
        <v>569</v>
      </c>
      <c r="E663" s="496">
        <v>7</v>
      </c>
      <c r="F663" s="105" t="s">
        <v>121</v>
      </c>
      <c r="H663" s="105">
        <f>'Справка 6'!J36</f>
        <v>3083</v>
      </c>
    </row>
    <row r="664" spans="1:8">
      <c r="A664" s="105" t="str">
        <f t="shared" si="42"/>
        <v>АРОМА АД</v>
      </c>
      <c r="B664" s="105" t="str">
        <f t="shared" si="43"/>
        <v>831643066</v>
      </c>
      <c r="C664" s="581" t="str">
        <f t="shared" si="44"/>
        <v>30.09.2024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АРОМА АД</v>
      </c>
      <c r="B665" s="105" t="str">
        <f t="shared" si="43"/>
        <v>831643066</v>
      </c>
      <c r="C665" s="581" t="str">
        <f t="shared" si="44"/>
        <v>30.09.2024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АРОМА АД</v>
      </c>
      <c r="B666" s="105" t="str">
        <f t="shared" si="43"/>
        <v>831643066</v>
      </c>
      <c r="C666" s="581" t="str">
        <f t="shared" si="44"/>
        <v>30.09.2024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АРОМА АД</v>
      </c>
      <c r="B667" s="105" t="str">
        <f t="shared" si="43"/>
        <v>831643066</v>
      </c>
      <c r="C667" s="581" t="str">
        <f t="shared" si="44"/>
        <v>30.09.2024</v>
      </c>
      <c r="D667" s="105" t="s">
        <v>576</v>
      </c>
      <c r="E667" s="496">
        <v>7</v>
      </c>
      <c r="F667" s="105" t="s">
        <v>542</v>
      </c>
      <c r="H667" s="105">
        <f>'Справка 6'!J40</f>
        <v>1</v>
      </c>
    </row>
    <row r="668" spans="1:8">
      <c r="A668" s="105" t="str">
        <f t="shared" si="42"/>
        <v>АРОМА АД</v>
      </c>
      <c r="B668" s="105" t="str">
        <f t="shared" si="43"/>
        <v>831643066</v>
      </c>
      <c r="C668" s="581" t="str">
        <f t="shared" si="44"/>
        <v>30.09.2024</v>
      </c>
      <c r="D668" s="105" t="s">
        <v>578</v>
      </c>
      <c r="E668" s="496">
        <v>7</v>
      </c>
      <c r="F668" s="105" t="s">
        <v>827</v>
      </c>
      <c r="H668" s="105">
        <f>'Справка 6'!J41</f>
        <v>3084</v>
      </c>
    </row>
    <row r="669" spans="1:8">
      <c r="A669" s="105" t="str">
        <f t="shared" si="42"/>
        <v>АРОМА АД</v>
      </c>
      <c r="B669" s="105" t="str">
        <f t="shared" si="43"/>
        <v>831643066</v>
      </c>
      <c r="C669" s="581" t="str">
        <f t="shared" si="44"/>
        <v>30.09.2024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АРОМА АД</v>
      </c>
      <c r="B670" s="105" t="str">
        <f t="shared" si="43"/>
        <v>831643066</v>
      </c>
      <c r="C670" s="581" t="str">
        <f t="shared" si="44"/>
        <v>30.09.2024</v>
      </c>
      <c r="D670" s="105" t="s">
        <v>583</v>
      </c>
      <c r="E670" s="496">
        <v>7</v>
      </c>
      <c r="F670" s="105" t="s">
        <v>582</v>
      </c>
      <c r="H670" s="105">
        <f>'Справка 6'!J43</f>
        <v>67821</v>
      </c>
    </row>
    <row r="671" spans="1:8">
      <c r="A671" s="105" t="str">
        <f t="shared" si="42"/>
        <v>АРОМА АД</v>
      </c>
      <c r="B671" s="105" t="str">
        <f t="shared" si="43"/>
        <v>831643066</v>
      </c>
      <c r="C671" s="581" t="str">
        <f t="shared" si="44"/>
        <v>30.09.2024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АРОМА АД</v>
      </c>
      <c r="B672" s="105" t="str">
        <f t="shared" si="43"/>
        <v>831643066</v>
      </c>
      <c r="C672" s="581" t="str">
        <f t="shared" si="44"/>
        <v>30.09.2024</v>
      </c>
      <c r="D672" s="105" t="s">
        <v>526</v>
      </c>
      <c r="E672" s="496">
        <v>8</v>
      </c>
      <c r="F672" s="105" t="s">
        <v>525</v>
      </c>
      <c r="H672" s="105">
        <f>'Справка 6'!K12</f>
        <v>5805</v>
      </c>
    </row>
    <row r="673" spans="1:8">
      <c r="A673" s="105" t="str">
        <f t="shared" si="42"/>
        <v>АРОМА АД</v>
      </c>
      <c r="B673" s="105" t="str">
        <f t="shared" si="43"/>
        <v>831643066</v>
      </c>
      <c r="C673" s="581" t="str">
        <f t="shared" si="44"/>
        <v>30.09.2024</v>
      </c>
      <c r="D673" s="105" t="s">
        <v>529</v>
      </c>
      <c r="E673" s="496">
        <v>8</v>
      </c>
      <c r="F673" s="105" t="s">
        <v>528</v>
      </c>
      <c r="H673" s="105">
        <f>'Справка 6'!K13</f>
        <v>30123</v>
      </c>
    </row>
    <row r="674" spans="1:8">
      <c r="A674" s="105" t="str">
        <f t="shared" si="42"/>
        <v>АРОМА АД</v>
      </c>
      <c r="B674" s="105" t="str">
        <f t="shared" si="43"/>
        <v>831643066</v>
      </c>
      <c r="C674" s="581" t="str">
        <f t="shared" si="44"/>
        <v>30.09.2024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АРОМА АД</v>
      </c>
      <c r="B675" s="105" t="str">
        <f t="shared" si="43"/>
        <v>831643066</v>
      </c>
      <c r="C675" s="581" t="str">
        <f t="shared" si="44"/>
        <v>30.09.2024</v>
      </c>
      <c r="D675" s="105" t="s">
        <v>535</v>
      </c>
      <c r="E675" s="496">
        <v>8</v>
      </c>
      <c r="F675" s="105" t="s">
        <v>534</v>
      </c>
      <c r="H675" s="105">
        <f>'Справка 6'!K15</f>
        <v>541</v>
      </c>
    </row>
    <row r="676" spans="1:8">
      <c r="A676" s="105" t="str">
        <f t="shared" si="42"/>
        <v>АРОМА АД</v>
      </c>
      <c r="B676" s="105" t="str">
        <f t="shared" si="43"/>
        <v>831643066</v>
      </c>
      <c r="C676" s="581" t="str">
        <f t="shared" si="44"/>
        <v>30.09.2024</v>
      </c>
      <c r="D676" s="105" t="s">
        <v>537</v>
      </c>
      <c r="E676" s="496">
        <v>8</v>
      </c>
      <c r="F676" s="105" t="s">
        <v>536</v>
      </c>
      <c r="H676" s="105">
        <f>'Справка 6'!K16</f>
        <v>698</v>
      </c>
    </row>
    <row r="677" spans="1:8">
      <c r="A677" s="105" t="str">
        <f t="shared" si="42"/>
        <v>АРОМА АД</v>
      </c>
      <c r="B677" s="105" t="str">
        <f t="shared" si="43"/>
        <v>831643066</v>
      </c>
      <c r="C677" s="581" t="str">
        <f t="shared" si="44"/>
        <v>30.09.2024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АРОМА АД</v>
      </c>
      <c r="B678" s="105" t="str">
        <f t="shared" si="43"/>
        <v>831643066</v>
      </c>
      <c r="C678" s="581" t="str">
        <f t="shared" si="44"/>
        <v>30.09.2024</v>
      </c>
      <c r="D678" s="105" t="s">
        <v>543</v>
      </c>
      <c r="E678" s="496">
        <v>8</v>
      </c>
      <c r="F678" s="105" t="s">
        <v>542</v>
      </c>
      <c r="H678" s="105">
        <f>'Справка 6'!K18</f>
        <v>1324</v>
      </c>
    </row>
    <row r="679" spans="1:8">
      <c r="A679" s="105" t="str">
        <f t="shared" si="42"/>
        <v>АРОМА АД</v>
      </c>
      <c r="B679" s="105" t="str">
        <f t="shared" si="43"/>
        <v>831643066</v>
      </c>
      <c r="C679" s="581" t="str">
        <f t="shared" si="44"/>
        <v>30.09.2024</v>
      </c>
      <c r="D679" s="105" t="s">
        <v>545</v>
      </c>
      <c r="E679" s="496">
        <v>8</v>
      </c>
      <c r="F679" s="105" t="s">
        <v>828</v>
      </c>
      <c r="H679" s="105">
        <f>'Справка 6'!K19</f>
        <v>38491</v>
      </c>
    </row>
    <row r="680" spans="1:8">
      <c r="A680" s="105" t="str">
        <f t="shared" si="42"/>
        <v>АРОМА АД</v>
      </c>
      <c r="B680" s="105" t="str">
        <f t="shared" si="43"/>
        <v>831643066</v>
      </c>
      <c r="C680" s="581" t="str">
        <f t="shared" si="44"/>
        <v>30.09.2024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АРОМА АД</v>
      </c>
      <c r="B681" s="105" t="str">
        <f t="shared" si="43"/>
        <v>831643066</v>
      </c>
      <c r="C681" s="581" t="str">
        <f t="shared" si="44"/>
        <v>30.09.2024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АРОМА АД</v>
      </c>
      <c r="B682" s="105" t="str">
        <f t="shared" si="43"/>
        <v>831643066</v>
      </c>
      <c r="C682" s="581" t="str">
        <f t="shared" si="44"/>
        <v>30.09.2024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АРОМА АД</v>
      </c>
      <c r="B683" s="105" t="str">
        <f t="shared" si="43"/>
        <v>831643066</v>
      </c>
      <c r="C683" s="581" t="str">
        <f t="shared" si="44"/>
        <v>30.09.2024</v>
      </c>
      <c r="D683" s="105" t="s">
        <v>555</v>
      </c>
      <c r="E683" s="496">
        <v>8</v>
      </c>
      <c r="F683" s="105" t="s">
        <v>554</v>
      </c>
      <c r="H683" s="105">
        <f>'Справка 6'!K25</f>
        <v>789</v>
      </c>
    </row>
    <row r="684" spans="1:8">
      <c r="A684" s="105" t="str">
        <f t="shared" si="42"/>
        <v>АРОМА АД</v>
      </c>
      <c r="B684" s="105" t="str">
        <f t="shared" si="43"/>
        <v>831643066</v>
      </c>
      <c r="C684" s="581" t="str">
        <f t="shared" si="44"/>
        <v>30.09.2024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АРОМА АД</v>
      </c>
      <c r="B685" s="105" t="str">
        <f t="shared" si="43"/>
        <v>831643066</v>
      </c>
      <c r="C685" s="581" t="str">
        <f t="shared" si="44"/>
        <v>30.09.2024</v>
      </c>
      <c r="D685" s="105" t="s">
        <v>558</v>
      </c>
      <c r="E685" s="496">
        <v>8</v>
      </c>
      <c r="F685" s="105" t="s">
        <v>542</v>
      </c>
      <c r="H685" s="105">
        <f>'Справка 6'!K27</f>
        <v>411</v>
      </c>
    </row>
    <row r="686" spans="1:8">
      <c r="A686" s="105" t="str">
        <f t="shared" si="42"/>
        <v>АРОМА АД</v>
      </c>
      <c r="B686" s="105" t="str">
        <f t="shared" si="43"/>
        <v>831643066</v>
      </c>
      <c r="C686" s="581" t="str">
        <f t="shared" si="44"/>
        <v>30.09.2024</v>
      </c>
      <c r="D686" s="105" t="s">
        <v>560</v>
      </c>
      <c r="E686" s="496">
        <v>8</v>
      </c>
      <c r="F686" s="105" t="s">
        <v>863</v>
      </c>
      <c r="H686" s="105">
        <f>'Справка 6'!K28</f>
        <v>1200</v>
      </c>
    </row>
    <row r="687" spans="1:8">
      <c r="A687" s="105" t="str">
        <f t="shared" si="42"/>
        <v>АРОМА АД</v>
      </c>
      <c r="B687" s="105" t="str">
        <f t="shared" si="43"/>
        <v>831643066</v>
      </c>
      <c r="C687" s="581" t="str">
        <f t="shared" si="44"/>
        <v>30.09.2024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АРОМА АД</v>
      </c>
      <c r="B688" s="105" t="str">
        <f t="shared" si="43"/>
        <v>831643066</v>
      </c>
      <c r="C688" s="581" t="str">
        <f t="shared" si="44"/>
        <v>30.09.2024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АРОМА АД</v>
      </c>
      <c r="B689" s="105" t="str">
        <f t="shared" si="43"/>
        <v>831643066</v>
      </c>
      <c r="C689" s="581" t="str">
        <f t="shared" si="44"/>
        <v>30.09.2024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АРОМА АД</v>
      </c>
      <c r="B690" s="105" t="str">
        <f t="shared" si="43"/>
        <v>831643066</v>
      </c>
      <c r="C690" s="581" t="str">
        <f t="shared" si="44"/>
        <v>30.09.2024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АРОМА АД</v>
      </c>
      <c r="B691" s="105" t="str">
        <f t="shared" si="43"/>
        <v>831643066</v>
      </c>
      <c r="C691" s="581" t="str">
        <f t="shared" si="44"/>
        <v>30.09.2024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АРОМА АД</v>
      </c>
      <c r="B692" s="105" t="str">
        <f t="shared" si="43"/>
        <v>831643066</v>
      </c>
      <c r="C692" s="581" t="str">
        <f t="shared" si="44"/>
        <v>30.09.2024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АРОМА АД</v>
      </c>
      <c r="B693" s="105" t="str">
        <f t="shared" si="43"/>
        <v>831643066</v>
      </c>
      <c r="C693" s="581" t="str">
        <f t="shared" si="44"/>
        <v>30.09.2024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АРОМА АД</v>
      </c>
      <c r="B694" s="105" t="str">
        <f t="shared" si="43"/>
        <v>831643066</v>
      </c>
      <c r="C694" s="581" t="str">
        <f t="shared" si="44"/>
        <v>30.09.2024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АРОМА АД</v>
      </c>
      <c r="B695" s="105" t="str">
        <f t="shared" si="43"/>
        <v>831643066</v>
      </c>
      <c r="C695" s="581" t="str">
        <f t="shared" si="44"/>
        <v>30.09.2024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АРОМА АД</v>
      </c>
      <c r="B696" s="105" t="str">
        <f t="shared" si="43"/>
        <v>831643066</v>
      </c>
      <c r="C696" s="581" t="str">
        <f t="shared" si="44"/>
        <v>30.09.2024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АРОМА АД</v>
      </c>
      <c r="B697" s="105" t="str">
        <f t="shared" si="43"/>
        <v>831643066</v>
      </c>
      <c r="C697" s="581" t="str">
        <f t="shared" si="44"/>
        <v>30.09.2024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АРОМА АД</v>
      </c>
      <c r="B698" s="105" t="str">
        <f t="shared" si="43"/>
        <v>831643066</v>
      </c>
      <c r="C698" s="581" t="str">
        <f t="shared" si="44"/>
        <v>30.09.2024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АРОМА АД</v>
      </c>
      <c r="B699" s="105" t="str">
        <f t="shared" si="43"/>
        <v>831643066</v>
      </c>
      <c r="C699" s="581" t="str">
        <f t="shared" si="44"/>
        <v>30.09.2024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АРОМА АД</v>
      </c>
      <c r="B700" s="105" t="str">
        <f t="shared" si="43"/>
        <v>831643066</v>
      </c>
      <c r="C700" s="581" t="str">
        <f t="shared" si="44"/>
        <v>30.09.2024</v>
      </c>
      <c r="D700" s="105" t="s">
        <v>583</v>
      </c>
      <c r="E700" s="496">
        <v>8</v>
      </c>
      <c r="F700" s="105" t="s">
        <v>582</v>
      </c>
      <c r="H700" s="105">
        <f>'Справка 6'!K43</f>
        <v>39691</v>
      </c>
    </row>
    <row r="701" spans="1:8">
      <c r="A701" s="105" t="str">
        <f t="shared" si="42"/>
        <v>АРОМА АД</v>
      </c>
      <c r="B701" s="105" t="str">
        <f t="shared" si="43"/>
        <v>831643066</v>
      </c>
      <c r="C701" s="581" t="str">
        <f t="shared" si="44"/>
        <v>30.09.2024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АРОМА АД</v>
      </c>
      <c r="B702" s="105" t="str">
        <f t="shared" si="43"/>
        <v>831643066</v>
      </c>
      <c r="C702" s="581" t="str">
        <f t="shared" si="44"/>
        <v>30.09.2024</v>
      </c>
      <c r="D702" s="105" t="s">
        <v>526</v>
      </c>
      <c r="E702" s="496">
        <v>9</v>
      </c>
      <c r="F702" s="105" t="s">
        <v>525</v>
      </c>
      <c r="H702" s="105">
        <f>'Справка 6'!L12</f>
        <v>516</v>
      </c>
    </row>
    <row r="703" spans="1:8">
      <c r="A703" s="105" t="str">
        <f t="shared" si="42"/>
        <v>АРОМА АД</v>
      </c>
      <c r="B703" s="105" t="str">
        <f t="shared" si="43"/>
        <v>831643066</v>
      </c>
      <c r="C703" s="581" t="str">
        <f t="shared" si="44"/>
        <v>30.09.2024</v>
      </c>
      <c r="D703" s="105" t="s">
        <v>529</v>
      </c>
      <c r="E703" s="496">
        <v>9</v>
      </c>
      <c r="F703" s="105" t="s">
        <v>528</v>
      </c>
      <c r="H703" s="105">
        <f>'Справка 6'!L13</f>
        <v>1189</v>
      </c>
    </row>
    <row r="704" spans="1:8">
      <c r="A704" s="105" t="str">
        <f t="shared" si="42"/>
        <v>АРОМА АД</v>
      </c>
      <c r="B704" s="105" t="str">
        <f t="shared" si="43"/>
        <v>831643066</v>
      </c>
      <c r="C704" s="581" t="str">
        <f t="shared" si="44"/>
        <v>30.09.2024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АРОМА АД</v>
      </c>
      <c r="B705" s="105" t="str">
        <f t="shared" si="43"/>
        <v>831643066</v>
      </c>
      <c r="C705" s="581" t="str">
        <f t="shared" si="44"/>
        <v>30.09.2024</v>
      </c>
      <c r="D705" s="105" t="s">
        <v>535</v>
      </c>
      <c r="E705" s="496">
        <v>9</v>
      </c>
      <c r="F705" s="105" t="s">
        <v>534</v>
      </c>
      <c r="H705" s="105">
        <f>'Справка 6'!L15</f>
        <v>82</v>
      </c>
    </row>
    <row r="706" spans="1:8">
      <c r="A706" s="105" t="str">
        <f t="shared" si="42"/>
        <v>АРОМА АД</v>
      </c>
      <c r="B706" s="105" t="str">
        <f t="shared" si="43"/>
        <v>831643066</v>
      </c>
      <c r="C706" s="581" t="str">
        <f t="shared" si="44"/>
        <v>30.09.2024</v>
      </c>
      <c r="D706" s="105" t="s">
        <v>537</v>
      </c>
      <c r="E706" s="496">
        <v>9</v>
      </c>
      <c r="F706" s="105" t="s">
        <v>536</v>
      </c>
      <c r="H706" s="105">
        <f>'Справка 6'!L16</f>
        <v>35</v>
      </c>
    </row>
    <row r="707" spans="1:8">
      <c r="A707" s="105" t="str">
        <f t="shared" si="42"/>
        <v>АРОМА АД</v>
      </c>
      <c r="B707" s="105" t="str">
        <f t="shared" si="43"/>
        <v>831643066</v>
      </c>
      <c r="C707" s="581" t="str">
        <f t="shared" si="44"/>
        <v>30.09.2024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АРОМА АД</v>
      </c>
      <c r="B708" s="105" t="str">
        <f t="shared" si="43"/>
        <v>831643066</v>
      </c>
      <c r="C708" s="581" t="str">
        <f t="shared" si="44"/>
        <v>30.09.2024</v>
      </c>
      <c r="D708" s="105" t="s">
        <v>543</v>
      </c>
      <c r="E708" s="496">
        <v>9</v>
      </c>
      <c r="F708" s="105" t="s">
        <v>542</v>
      </c>
      <c r="H708" s="105">
        <f>'Справка 6'!L18</f>
        <v>236</v>
      </c>
    </row>
    <row r="709" spans="1:8">
      <c r="A709" s="105" t="str">
        <f t="shared" si="42"/>
        <v>АРОМА АД</v>
      </c>
      <c r="B709" s="105" t="str">
        <f t="shared" si="43"/>
        <v>831643066</v>
      </c>
      <c r="C709" s="581" t="str">
        <f t="shared" si="44"/>
        <v>30.09.2024</v>
      </c>
      <c r="D709" s="105" t="s">
        <v>545</v>
      </c>
      <c r="E709" s="496">
        <v>9</v>
      </c>
      <c r="F709" s="105" t="s">
        <v>828</v>
      </c>
      <c r="H709" s="105">
        <f>'Справка 6'!L19</f>
        <v>2058</v>
      </c>
    </row>
    <row r="710" spans="1:8">
      <c r="A710" s="105" t="str">
        <f t="shared" si="42"/>
        <v>АРОМА АД</v>
      </c>
      <c r="B710" s="105" t="str">
        <f t="shared" si="43"/>
        <v>831643066</v>
      </c>
      <c r="C710" s="581" t="str">
        <f t="shared" si="44"/>
        <v>30.09.2024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АРОМА АД</v>
      </c>
      <c r="B711" s="105" t="str">
        <f t="shared" si="43"/>
        <v>831643066</v>
      </c>
      <c r="C711" s="581" t="str">
        <f t="shared" si="44"/>
        <v>30.09.2024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АРОМА АД</v>
      </c>
      <c r="B712" s="105" t="str">
        <f t="shared" si="43"/>
        <v>831643066</v>
      </c>
      <c r="C712" s="581" t="str">
        <f t="shared" si="44"/>
        <v>30.09.2024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АРОМА АД</v>
      </c>
      <c r="B713" s="105" t="str">
        <f t="shared" si="43"/>
        <v>831643066</v>
      </c>
      <c r="C713" s="581" t="str">
        <f t="shared" si="44"/>
        <v>30.09.2024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АРОМА АД</v>
      </c>
      <c r="B714" s="105" t="str">
        <f t="shared" si="43"/>
        <v>831643066</v>
      </c>
      <c r="C714" s="581" t="str">
        <f t="shared" si="44"/>
        <v>30.09.2024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АРОМА АД</v>
      </c>
      <c r="B715" s="105" t="str">
        <f t="shared" si="43"/>
        <v>831643066</v>
      </c>
      <c r="C715" s="581" t="str">
        <f t="shared" si="44"/>
        <v>30.09.2024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АРОМА АД</v>
      </c>
      <c r="B716" s="105" t="str">
        <f t="shared" si="43"/>
        <v>831643066</v>
      </c>
      <c r="C716" s="581" t="str">
        <f t="shared" si="44"/>
        <v>30.09.2024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АРОМА АД</v>
      </c>
      <c r="B717" s="105" t="str">
        <f t="shared" ref="B717:B780" si="46">pdeBulstat</f>
        <v>831643066</v>
      </c>
      <c r="C717" s="581" t="str">
        <f t="shared" ref="C717:C780" si="47">endDate</f>
        <v>30.09.2024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АРОМА АД</v>
      </c>
      <c r="B718" s="105" t="str">
        <f t="shared" si="46"/>
        <v>831643066</v>
      </c>
      <c r="C718" s="581" t="str">
        <f t="shared" si="47"/>
        <v>30.09.2024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АРОМА АД</v>
      </c>
      <c r="B719" s="105" t="str">
        <f t="shared" si="46"/>
        <v>831643066</v>
      </c>
      <c r="C719" s="581" t="str">
        <f t="shared" si="47"/>
        <v>30.09.2024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АРОМА АД</v>
      </c>
      <c r="B720" s="105" t="str">
        <f t="shared" si="46"/>
        <v>831643066</v>
      </c>
      <c r="C720" s="581" t="str">
        <f t="shared" si="47"/>
        <v>30.09.2024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АРОМА АД</v>
      </c>
      <c r="B721" s="105" t="str">
        <f t="shared" si="46"/>
        <v>831643066</v>
      </c>
      <c r="C721" s="581" t="str">
        <f t="shared" si="47"/>
        <v>30.09.2024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АРОМА АД</v>
      </c>
      <c r="B722" s="105" t="str">
        <f t="shared" si="46"/>
        <v>831643066</v>
      </c>
      <c r="C722" s="581" t="str">
        <f t="shared" si="47"/>
        <v>30.09.2024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АРОМА АД</v>
      </c>
      <c r="B723" s="105" t="str">
        <f t="shared" si="46"/>
        <v>831643066</v>
      </c>
      <c r="C723" s="581" t="str">
        <f t="shared" si="47"/>
        <v>30.09.2024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АРОМА АД</v>
      </c>
      <c r="B724" s="105" t="str">
        <f t="shared" si="46"/>
        <v>831643066</v>
      </c>
      <c r="C724" s="581" t="str">
        <f t="shared" si="47"/>
        <v>30.09.2024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АРОМА АД</v>
      </c>
      <c r="B725" s="105" t="str">
        <f t="shared" si="46"/>
        <v>831643066</v>
      </c>
      <c r="C725" s="581" t="str">
        <f t="shared" si="47"/>
        <v>30.09.2024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АРОМА АД</v>
      </c>
      <c r="B726" s="105" t="str">
        <f t="shared" si="46"/>
        <v>831643066</v>
      </c>
      <c r="C726" s="581" t="str">
        <f t="shared" si="47"/>
        <v>30.09.2024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АРОМА АД</v>
      </c>
      <c r="B727" s="105" t="str">
        <f t="shared" si="46"/>
        <v>831643066</v>
      </c>
      <c r="C727" s="581" t="str">
        <f t="shared" si="47"/>
        <v>30.09.2024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АРОМА АД</v>
      </c>
      <c r="B728" s="105" t="str">
        <f t="shared" si="46"/>
        <v>831643066</v>
      </c>
      <c r="C728" s="581" t="str">
        <f t="shared" si="47"/>
        <v>30.09.2024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АРОМА АД</v>
      </c>
      <c r="B729" s="105" t="str">
        <f t="shared" si="46"/>
        <v>831643066</v>
      </c>
      <c r="C729" s="581" t="str">
        <f t="shared" si="47"/>
        <v>30.09.2024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АРОМА АД</v>
      </c>
      <c r="B730" s="105" t="str">
        <f t="shared" si="46"/>
        <v>831643066</v>
      </c>
      <c r="C730" s="581" t="str">
        <f t="shared" si="47"/>
        <v>30.09.2024</v>
      </c>
      <c r="D730" s="105" t="s">
        <v>583</v>
      </c>
      <c r="E730" s="496">
        <v>9</v>
      </c>
      <c r="F730" s="105" t="s">
        <v>582</v>
      </c>
      <c r="H730" s="105">
        <f>'Справка 6'!L43</f>
        <v>2058</v>
      </c>
    </row>
    <row r="731" spans="1:8">
      <c r="A731" s="105" t="str">
        <f t="shared" si="45"/>
        <v>АРОМА АД</v>
      </c>
      <c r="B731" s="105" t="str">
        <f t="shared" si="46"/>
        <v>831643066</v>
      </c>
      <c r="C731" s="581" t="str">
        <f t="shared" si="47"/>
        <v>30.09.2024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АРОМА АД</v>
      </c>
      <c r="B732" s="105" t="str">
        <f t="shared" si="46"/>
        <v>831643066</v>
      </c>
      <c r="C732" s="581" t="str">
        <f t="shared" si="47"/>
        <v>30.09.2024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АРОМА АД</v>
      </c>
      <c r="B733" s="105" t="str">
        <f t="shared" si="46"/>
        <v>831643066</v>
      </c>
      <c r="C733" s="581" t="str">
        <f t="shared" si="47"/>
        <v>30.09.2024</v>
      </c>
      <c r="D733" s="105" t="s">
        <v>529</v>
      </c>
      <c r="E733" s="496">
        <v>10</v>
      </c>
      <c r="F733" s="105" t="s">
        <v>528</v>
      </c>
      <c r="H733" s="105">
        <f>'Справка 6'!M13</f>
        <v>7</v>
      </c>
    </row>
    <row r="734" spans="1:8">
      <c r="A734" s="105" t="str">
        <f t="shared" si="45"/>
        <v>АРОМА АД</v>
      </c>
      <c r="B734" s="105" t="str">
        <f t="shared" si="46"/>
        <v>831643066</v>
      </c>
      <c r="C734" s="581" t="str">
        <f t="shared" si="47"/>
        <v>30.09.2024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АРОМА АД</v>
      </c>
      <c r="B735" s="105" t="str">
        <f t="shared" si="46"/>
        <v>831643066</v>
      </c>
      <c r="C735" s="581" t="str">
        <f t="shared" si="47"/>
        <v>30.09.2024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АРОМА АД</v>
      </c>
      <c r="B736" s="105" t="str">
        <f t="shared" si="46"/>
        <v>831643066</v>
      </c>
      <c r="C736" s="581" t="str">
        <f t="shared" si="47"/>
        <v>30.09.2024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АРОМА АД</v>
      </c>
      <c r="B737" s="105" t="str">
        <f t="shared" si="46"/>
        <v>831643066</v>
      </c>
      <c r="C737" s="581" t="str">
        <f t="shared" si="47"/>
        <v>30.09.2024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АРОМА АД</v>
      </c>
      <c r="B738" s="105" t="str">
        <f t="shared" si="46"/>
        <v>831643066</v>
      </c>
      <c r="C738" s="581" t="str">
        <f t="shared" si="47"/>
        <v>30.09.2024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АРОМА АД</v>
      </c>
      <c r="B739" s="105" t="str">
        <f t="shared" si="46"/>
        <v>831643066</v>
      </c>
      <c r="C739" s="581" t="str">
        <f t="shared" si="47"/>
        <v>30.09.2024</v>
      </c>
      <c r="D739" s="105" t="s">
        <v>545</v>
      </c>
      <c r="E739" s="496">
        <v>10</v>
      </c>
      <c r="F739" s="105" t="s">
        <v>828</v>
      </c>
      <c r="H739" s="105">
        <f>'Справка 6'!M19</f>
        <v>7</v>
      </c>
    </row>
    <row r="740" spans="1:8">
      <c r="A740" s="105" t="str">
        <f t="shared" si="45"/>
        <v>АРОМА АД</v>
      </c>
      <c r="B740" s="105" t="str">
        <f t="shared" si="46"/>
        <v>831643066</v>
      </c>
      <c r="C740" s="581" t="str">
        <f t="shared" si="47"/>
        <v>30.09.2024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АРОМА АД</v>
      </c>
      <c r="B741" s="105" t="str">
        <f t="shared" si="46"/>
        <v>831643066</v>
      </c>
      <c r="C741" s="581" t="str">
        <f t="shared" si="47"/>
        <v>30.09.2024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АРОМА АД</v>
      </c>
      <c r="B742" s="105" t="str">
        <f t="shared" si="46"/>
        <v>831643066</v>
      </c>
      <c r="C742" s="581" t="str">
        <f t="shared" si="47"/>
        <v>30.09.2024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АРОМА АД</v>
      </c>
      <c r="B743" s="105" t="str">
        <f t="shared" si="46"/>
        <v>831643066</v>
      </c>
      <c r="C743" s="581" t="str">
        <f t="shared" si="47"/>
        <v>30.09.2024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АРОМА АД</v>
      </c>
      <c r="B744" s="105" t="str">
        <f t="shared" si="46"/>
        <v>831643066</v>
      </c>
      <c r="C744" s="581" t="str">
        <f t="shared" si="47"/>
        <v>30.09.2024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АРОМА АД</v>
      </c>
      <c r="B745" s="105" t="str">
        <f t="shared" si="46"/>
        <v>831643066</v>
      </c>
      <c r="C745" s="581" t="str">
        <f t="shared" si="47"/>
        <v>30.09.2024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АРОМА АД</v>
      </c>
      <c r="B746" s="105" t="str">
        <f t="shared" si="46"/>
        <v>831643066</v>
      </c>
      <c r="C746" s="581" t="str">
        <f t="shared" si="47"/>
        <v>30.09.2024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АРОМА АД</v>
      </c>
      <c r="B747" s="105" t="str">
        <f t="shared" si="46"/>
        <v>831643066</v>
      </c>
      <c r="C747" s="581" t="str">
        <f t="shared" si="47"/>
        <v>30.09.2024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АРОМА АД</v>
      </c>
      <c r="B748" s="105" t="str">
        <f t="shared" si="46"/>
        <v>831643066</v>
      </c>
      <c r="C748" s="581" t="str">
        <f t="shared" si="47"/>
        <v>30.09.2024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АРОМА АД</v>
      </c>
      <c r="B749" s="105" t="str">
        <f t="shared" si="46"/>
        <v>831643066</v>
      </c>
      <c r="C749" s="581" t="str">
        <f t="shared" si="47"/>
        <v>30.09.2024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АРОМА АД</v>
      </c>
      <c r="B750" s="105" t="str">
        <f t="shared" si="46"/>
        <v>831643066</v>
      </c>
      <c r="C750" s="581" t="str">
        <f t="shared" si="47"/>
        <v>30.09.2024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АРОМА АД</v>
      </c>
      <c r="B751" s="105" t="str">
        <f t="shared" si="46"/>
        <v>831643066</v>
      </c>
      <c r="C751" s="581" t="str">
        <f t="shared" si="47"/>
        <v>30.09.2024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АРОМА АД</v>
      </c>
      <c r="B752" s="105" t="str">
        <f t="shared" si="46"/>
        <v>831643066</v>
      </c>
      <c r="C752" s="581" t="str">
        <f t="shared" si="47"/>
        <v>30.09.2024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АРОМА АД</v>
      </c>
      <c r="B753" s="105" t="str">
        <f t="shared" si="46"/>
        <v>831643066</v>
      </c>
      <c r="C753" s="581" t="str">
        <f t="shared" si="47"/>
        <v>30.09.2024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АРОМА АД</v>
      </c>
      <c r="B754" s="105" t="str">
        <f t="shared" si="46"/>
        <v>831643066</v>
      </c>
      <c r="C754" s="581" t="str">
        <f t="shared" si="47"/>
        <v>30.09.2024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АРОМА АД</v>
      </c>
      <c r="B755" s="105" t="str">
        <f t="shared" si="46"/>
        <v>831643066</v>
      </c>
      <c r="C755" s="581" t="str">
        <f t="shared" si="47"/>
        <v>30.09.2024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АРОМА АД</v>
      </c>
      <c r="B756" s="105" t="str">
        <f t="shared" si="46"/>
        <v>831643066</v>
      </c>
      <c r="C756" s="581" t="str">
        <f t="shared" si="47"/>
        <v>30.09.2024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АРОМА АД</v>
      </c>
      <c r="B757" s="105" t="str">
        <f t="shared" si="46"/>
        <v>831643066</v>
      </c>
      <c r="C757" s="581" t="str">
        <f t="shared" si="47"/>
        <v>30.09.2024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АРОМА АД</v>
      </c>
      <c r="B758" s="105" t="str">
        <f t="shared" si="46"/>
        <v>831643066</v>
      </c>
      <c r="C758" s="581" t="str">
        <f t="shared" si="47"/>
        <v>30.09.2024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АРОМА АД</v>
      </c>
      <c r="B759" s="105" t="str">
        <f t="shared" si="46"/>
        <v>831643066</v>
      </c>
      <c r="C759" s="581" t="str">
        <f t="shared" si="47"/>
        <v>30.09.2024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АРОМА АД</v>
      </c>
      <c r="B760" s="105" t="str">
        <f t="shared" si="46"/>
        <v>831643066</v>
      </c>
      <c r="C760" s="581" t="str">
        <f t="shared" si="47"/>
        <v>30.09.2024</v>
      </c>
      <c r="D760" s="105" t="s">
        <v>583</v>
      </c>
      <c r="E760" s="496">
        <v>10</v>
      </c>
      <c r="F760" s="105" t="s">
        <v>582</v>
      </c>
      <c r="H760" s="105">
        <f>'Справка 6'!M43</f>
        <v>7</v>
      </c>
    </row>
    <row r="761" spans="1:8">
      <c r="A761" s="105" t="str">
        <f t="shared" si="45"/>
        <v>АРОМА АД</v>
      </c>
      <c r="B761" s="105" t="str">
        <f t="shared" si="46"/>
        <v>831643066</v>
      </c>
      <c r="C761" s="581" t="str">
        <f t="shared" si="47"/>
        <v>30.09.2024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АРОМА АД</v>
      </c>
      <c r="B762" s="105" t="str">
        <f t="shared" si="46"/>
        <v>831643066</v>
      </c>
      <c r="C762" s="581" t="str">
        <f t="shared" si="47"/>
        <v>30.09.2024</v>
      </c>
      <c r="D762" s="105" t="s">
        <v>526</v>
      </c>
      <c r="E762" s="496">
        <v>11</v>
      </c>
      <c r="F762" s="105" t="s">
        <v>525</v>
      </c>
      <c r="H762" s="105">
        <f>'Справка 6'!N12</f>
        <v>6321</v>
      </c>
    </row>
    <row r="763" spans="1:8">
      <c r="A763" s="105" t="str">
        <f t="shared" si="45"/>
        <v>АРОМА АД</v>
      </c>
      <c r="B763" s="105" t="str">
        <f t="shared" si="46"/>
        <v>831643066</v>
      </c>
      <c r="C763" s="581" t="str">
        <f t="shared" si="47"/>
        <v>30.09.2024</v>
      </c>
      <c r="D763" s="105" t="s">
        <v>529</v>
      </c>
      <c r="E763" s="496">
        <v>11</v>
      </c>
      <c r="F763" s="105" t="s">
        <v>528</v>
      </c>
      <c r="H763" s="105">
        <f>'Справка 6'!N13</f>
        <v>31305</v>
      </c>
    </row>
    <row r="764" spans="1:8">
      <c r="A764" s="105" t="str">
        <f t="shared" si="45"/>
        <v>АРОМА АД</v>
      </c>
      <c r="B764" s="105" t="str">
        <f t="shared" si="46"/>
        <v>831643066</v>
      </c>
      <c r="C764" s="581" t="str">
        <f t="shared" si="47"/>
        <v>30.09.2024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АРОМА АД</v>
      </c>
      <c r="B765" s="105" t="str">
        <f t="shared" si="46"/>
        <v>831643066</v>
      </c>
      <c r="C765" s="581" t="str">
        <f t="shared" si="47"/>
        <v>30.09.2024</v>
      </c>
      <c r="D765" s="105" t="s">
        <v>535</v>
      </c>
      <c r="E765" s="496">
        <v>11</v>
      </c>
      <c r="F765" s="105" t="s">
        <v>534</v>
      </c>
      <c r="H765" s="105">
        <f>'Справка 6'!N15</f>
        <v>623</v>
      </c>
    </row>
    <row r="766" spans="1:8">
      <c r="A766" s="105" t="str">
        <f t="shared" si="45"/>
        <v>АРОМА АД</v>
      </c>
      <c r="B766" s="105" t="str">
        <f t="shared" si="46"/>
        <v>831643066</v>
      </c>
      <c r="C766" s="581" t="str">
        <f t="shared" si="47"/>
        <v>30.09.2024</v>
      </c>
      <c r="D766" s="105" t="s">
        <v>537</v>
      </c>
      <c r="E766" s="496">
        <v>11</v>
      </c>
      <c r="F766" s="105" t="s">
        <v>536</v>
      </c>
      <c r="H766" s="105">
        <f>'Справка 6'!N16</f>
        <v>733</v>
      </c>
    </row>
    <row r="767" spans="1:8">
      <c r="A767" s="105" t="str">
        <f t="shared" si="45"/>
        <v>АРОМА АД</v>
      </c>
      <c r="B767" s="105" t="str">
        <f t="shared" si="46"/>
        <v>831643066</v>
      </c>
      <c r="C767" s="581" t="str">
        <f t="shared" si="47"/>
        <v>30.09.2024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АРОМА АД</v>
      </c>
      <c r="B768" s="105" t="str">
        <f t="shared" si="46"/>
        <v>831643066</v>
      </c>
      <c r="C768" s="581" t="str">
        <f t="shared" si="47"/>
        <v>30.09.2024</v>
      </c>
      <c r="D768" s="105" t="s">
        <v>543</v>
      </c>
      <c r="E768" s="496">
        <v>11</v>
      </c>
      <c r="F768" s="105" t="s">
        <v>542</v>
      </c>
      <c r="H768" s="105">
        <f>'Справка 6'!N18</f>
        <v>1560</v>
      </c>
    </row>
    <row r="769" spans="1:8">
      <c r="A769" s="105" t="str">
        <f t="shared" si="45"/>
        <v>АРОМА АД</v>
      </c>
      <c r="B769" s="105" t="str">
        <f t="shared" si="46"/>
        <v>831643066</v>
      </c>
      <c r="C769" s="581" t="str">
        <f t="shared" si="47"/>
        <v>30.09.2024</v>
      </c>
      <c r="D769" s="105" t="s">
        <v>545</v>
      </c>
      <c r="E769" s="496">
        <v>11</v>
      </c>
      <c r="F769" s="105" t="s">
        <v>828</v>
      </c>
      <c r="H769" s="105">
        <f>'Справка 6'!N19</f>
        <v>40542</v>
      </c>
    </row>
    <row r="770" spans="1:8">
      <c r="A770" s="105" t="str">
        <f t="shared" si="45"/>
        <v>АРОМА АД</v>
      </c>
      <c r="B770" s="105" t="str">
        <f t="shared" si="46"/>
        <v>831643066</v>
      </c>
      <c r="C770" s="581" t="str">
        <f t="shared" si="47"/>
        <v>30.09.2024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АРОМА АД</v>
      </c>
      <c r="B771" s="105" t="str">
        <f t="shared" si="46"/>
        <v>831643066</v>
      </c>
      <c r="C771" s="581" t="str">
        <f t="shared" si="47"/>
        <v>30.09.2024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АРОМА АД</v>
      </c>
      <c r="B772" s="105" t="str">
        <f t="shared" si="46"/>
        <v>831643066</v>
      </c>
      <c r="C772" s="581" t="str">
        <f t="shared" si="47"/>
        <v>30.09.2024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АРОМА АД</v>
      </c>
      <c r="B773" s="105" t="str">
        <f t="shared" si="46"/>
        <v>831643066</v>
      </c>
      <c r="C773" s="581" t="str">
        <f t="shared" si="47"/>
        <v>30.09.2024</v>
      </c>
      <c r="D773" s="105" t="s">
        <v>555</v>
      </c>
      <c r="E773" s="496">
        <v>11</v>
      </c>
      <c r="F773" s="105" t="s">
        <v>554</v>
      </c>
      <c r="H773" s="105">
        <f>'Справка 6'!N25</f>
        <v>789</v>
      </c>
    </row>
    <row r="774" spans="1:8">
      <c r="A774" s="105" t="str">
        <f t="shared" si="45"/>
        <v>АРОМА АД</v>
      </c>
      <c r="B774" s="105" t="str">
        <f t="shared" si="46"/>
        <v>831643066</v>
      </c>
      <c r="C774" s="581" t="str">
        <f t="shared" si="47"/>
        <v>30.09.2024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АРОМА АД</v>
      </c>
      <c r="B775" s="105" t="str">
        <f t="shared" si="46"/>
        <v>831643066</v>
      </c>
      <c r="C775" s="581" t="str">
        <f t="shared" si="47"/>
        <v>30.09.2024</v>
      </c>
      <c r="D775" s="105" t="s">
        <v>558</v>
      </c>
      <c r="E775" s="496">
        <v>11</v>
      </c>
      <c r="F775" s="105" t="s">
        <v>542</v>
      </c>
      <c r="H775" s="105">
        <f>'Справка 6'!N27</f>
        <v>411</v>
      </c>
    </row>
    <row r="776" spans="1:8">
      <c r="A776" s="105" t="str">
        <f t="shared" si="45"/>
        <v>АРОМА АД</v>
      </c>
      <c r="B776" s="105" t="str">
        <f t="shared" si="46"/>
        <v>831643066</v>
      </c>
      <c r="C776" s="581" t="str">
        <f t="shared" si="47"/>
        <v>30.09.2024</v>
      </c>
      <c r="D776" s="105" t="s">
        <v>560</v>
      </c>
      <c r="E776" s="496">
        <v>11</v>
      </c>
      <c r="F776" s="105" t="s">
        <v>863</v>
      </c>
      <c r="H776" s="105">
        <f>'Справка 6'!N28</f>
        <v>1200</v>
      </c>
    </row>
    <row r="777" spans="1:8">
      <c r="A777" s="105" t="str">
        <f t="shared" si="45"/>
        <v>АРОМА АД</v>
      </c>
      <c r="B777" s="105" t="str">
        <f t="shared" si="46"/>
        <v>831643066</v>
      </c>
      <c r="C777" s="581" t="str">
        <f t="shared" si="47"/>
        <v>30.09.2024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АРОМА АД</v>
      </c>
      <c r="B778" s="105" t="str">
        <f t="shared" si="46"/>
        <v>831643066</v>
      </c>
      <c r="C778" s="581" t="str">
        <f t="shared" si="47"/>
        <v>30.09.2024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АРОМА АД</v>
      </c>
      <c r="B779" s="105" t="str">
        <f t="shared" si="46"/>
        <v>831643066</v>
      </c>
      <c r="C779" s="581" t="str">
        <f t="shared" si="47"/>
        <v>30.09.2024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АРОМА АД</v>
      </c>
      <c r="B780" s="105" t="str">
        <f t="shared" si="46"/>
        <v>831643066</v>
      </c>
      <c r="C780" s="581" t="str">
        <f t="shared" si="47"/>
        <v>30.09.2024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АРОМА АД</v>
      </c>
      <c r="B781" s="105" t="str">
        <f t="shared" ref="B781:B844" si="49">pdeBulstat</f>
        <v>831643066</v>
      </c>
      <c r="C781" s="581" t="str">
        <f t="shared" ref="C781:C844" si="50">endDate</f>
        <v>30.09.2024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АРОМА АД</v>
      </c>
      <c r="B782" s="105" t="str">
        <f t="shared" si="49"/>
        <v>831643066</v>
      </c>
      <c r="C782" s="581" t="str">
        <f t="shared" si="50"/>
        <v>30.09.2024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АРОМА АД</v>
      </c>
      <c r="B783" s="105" t="str">
        <f t="shared" si="49"/>
        <v>831643066</v>
      </c>
      <c r="C783" s="581" t="str">
        <f t="shared" si="50"/>
        <v>30.09.2024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АРОМА АД</v>
      </c>
      <c r="B784" s="105" t="str">
        <f t="shared" si="49"/>
        <v>831643066</v>
      </c>
      <c r="C784" s="581" t="str">
        <f t="shared" si="50"/>
        <v>30.09.2024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АРОМА АД</v>
      </c>
      <c r="B785" s="105" t="str">
        <f t="shared" si="49"/>
        <v>831643066</v>
      </c>
      <c r="C785" s="581" t="str">
        <f t="shared" si="50"/>
        <v>30.09.2024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АРОМА АД</v>
      </c>
      <c r="B786" s="105" t="str">
        <f t="shared" si="49"/>
        <v>831643066</v>
      </c>
      <c r="C786" s="581" t="str">
        <f t="shared" si="50"/>
        <v>30.09.2024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АРОМА АД</v>
      </c>
      <c r="B787" s="105" t="str">
        <f t="shared" si="49"/>
        <v>831643066</v>
      </c>
      <c r="C787" s="581" t="str">
        <f t="shared" si="50"/>
        <v>30.09.2024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АРОМА АД</v>
      </c>
      <c r="B788" s="105" t="str">
        <f t="shared" si="49"/>
        <v>831643066</v>
      </c>
      <c r="C788" s="581" t="str">
        <f t="shared" si="50"/>
        <v>30.09.2024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АРОМА АД</v>
      </c>
      <c r="B789" s="105" t="str">
        <f t="shared" si="49"/>
        <v>831643066</v>
      </c>
      <c r="C789" s="581" t="str">
        <f t="shared" si="50"/>
        <v>30.09.2024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АРОМА АД</v>
      </c>
      <c r="B790" s="105" t="str">
        <f t="shared" si="49"/>
        <v>831643066</v>
      </c>
      <c r="C790" s="581" t="str">
        <f t="shared" si="50"/>
        <v>30.09.2024</v>
      </c>
      <c r="D790" s="105" t="s">
        <v>583</v>
      </c>
      <c r="E790" s="496">
        <v>11</v>
      </c>
      <c r="F790" s="105" t="s">
        <v>582</v>
      </c>
      <c r="H790" s="105">
        <f>'Справка 6'!N43</f>
        <v>41742</v>
      </c>
    </row>
    <row r="791" spans="1:8">
      <c r="A791" s="105" t="str">
        <f t="shared" si="48"/>
        <v>АРОМА АД</v>
      </c>
      <c r="B791" s="105" t="str">
        <f t="shared" si="49"/>
        <v>831643066</v>
      </c>
      <c r="C791" s="581" t="str">
        <f t="shared" si="50"/>
        <v>30.09.2024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АРОМА АД</v>
      </c>
      <c r="B792" s="105" t="str">
        <f t="shared" si="49"/>
        <v>831643066</v>
      </c>
      <c r="C792" s="581" t="str">
        <f t="shared" si="50"/>
        <v>30.09.2024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АРОМА АД</v>
      </c>
      <c r="B793" s="105" t="str">
        <f t="shared" si="49"/>
        <v>831643066</v>
      </c>
      <c r="C793" s="581" t="str">
        <f t="shared" si="50"/>
        <v>30.09.2024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АРОМА АД</v>
      </c>
      <c r="B794" s="105" t="str">
        <f t="shared" si="49"/>
        <v>831643066</v>
      </c>
      <c r="C794" s="581" t="str">
        <f t="shared" si="50"/>
        <v>30.09.2024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АРОМА АД</v>
      </c>
      <c r="B795" s="105" t="str">
        <f t="shared" si="49"/>
        <v>831643066</v>
      </c>
      <c r="C795" s="581" t="str">
        <f t="shared" si="50"/>
        <v>30.09.2024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АРОМА АД</v>
      </c>
      <c r="B796" s="105" t="str">
        <f t="shared" si="49"/>
        <v>831643066</v>
      </c>
      <c r="C796" s="581" t="str">
        <f t="shared" si="50"/>
        <v>30.09.2024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АРОМА АД</v>
      </c>
      <c r="B797" s="105" t="str">
        <f t="shared" si="49"/>
        <v>831643066</v>
      </c>
      <c r="C797" s="581" t="str">
        <f t="shared" si="50"/>
        <v>30.09.2024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АРОМА АД</v>
      </c>
      <c r="B798" s="105" t="str">
        <f t="shared" si="49"/>
        <v>831643066</v>
      </c>
      <c r="C798" s="581" t="str">
        <f t="shared" si="50"/>
        <v>30.09.2024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АРОМА АД</v>
      </c>
      <c r="B799" s="105" t="str">
        <f t="shared" si="49"/>
        <v>831643066</v>
      </c>
      <c r="C799" s="581" t="str">
        <f t="shared" si="50"/>
        <v>30.09.2024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АРОМА АД</v>
      </c>
      <c r="B800" s="105" t="str">
        <f t="shared" si="49"/>
        <v>831643066</v>
      </c>
      <c r="C800" s="581" t="str">
        <f t="shared" si="50"/>
        <v>30.09.2024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АРОМА АД</v>
      </c>
      <c r="B801" s="105" t="str">
        <f t="shared" si="49"/>
        <v>831643066</v>
      </c>
      <c r="C801" s="581" t="str">
        <f t="shared" si="50"/>
        <v>30.09.2024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АРОМА АД</v>
      </c>
      <c r="B802" s="105" t="str">
        <f t="shared" si="49"/>
        <v>831643066</v>
      </c>
      <c r="C802" s="581" t="str">
        <f t="shared" si="50"/>
        <v>30.09.2024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АРОМА АД</v>
      </c>
      <c r="B803" s="105" t="str">
        <f t="shared" si="49"/>
        <v>831643066</v>
      </c>
      <c r="C803" s="581" t="str">
        <f t="shared" si="50"/>
        <v>30.09.2024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АРОМА АД</v>
      </c>
      <c r="B804" s="105" t="str">
        <f t="shared" si="49"/>
        <v>831643066</v>
      </c>
      <c r="C804" s="581" t="str">
        <f t="shared" si="50"/>
        <v>30.09.2024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АРОМА АД</v>
      </c>
      <c r="B805" s="105" t="str">
        <f t="shared" si="49"/>
        <v>831643066</v>
      </c>
      <c r="C805" s="581" t="str">
        <f t="shared" si="50"/>
        <v>30.09.2024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АРОМА АД</v>
      </c>
      <c r="B806" s="105" t="str">
        <f t="shared" si="49"/>
        <v>831643066</v>
      </c>
      <c r="C806" s="581" t="str">
        <f t="shared" si="50"/>
        <v>30.09.2024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АРОМА АД</v>
      </c>
      <c r="B807" s="105" t="str">
        <f t="shared" si="49"/>
        <v>831643066</v>
      </c>
      <c r="C807" s="581" t="str">
        <f t="shared" si="50"/>
        <v>30.09.2024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АРОМА АД</v>
      </c>
      <c r="B808" s="105" t="str">
        <f t="shared" si="49"/>
        <v>831643066</v>
      </c>
      <c r="C808" s="581" t="str">
        <f t="shared" si="50"/>
        <v>30.09.2024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АРОМА АД</v>
      </c>
      <c r="B809" s="105" t="str">
        <f t="shared" si="49"/>
        <v>831643066</v>
      </c>
      <c r="C809" s="581" t="str">
        <f t="shared" si="50"/>
        <v>30.09.2024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АРОМА АД</v>
      </c>
      <c r="B810" s="105" t="str">
        <f t="shared" si="49"/>
        <v>831643066</v>
      </c>
      <c r="C810" s="581" t="str">
        <f t="shared" si="50"/>
        <v>30.09.2024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АРОМА АД</v>
      </c>
      <c r="B811" s="105" t="str">
        <f t="shared" si="49"/>
        <v>831643066</v>
      </c>
      <c r="C811" s="581" t="str">
        <f t="shared" si="50"/>
        <v>30.09.2024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АРОМА АД</v>
      </c>
      <c r="B812" s="105" t="str">
        <f t="shared" si="49"/>
        <v>831643066</v>
      </c>
      <c r="C812" s="581" t="str">
        <f t="shared" si="50"/>
        <v>30.09.2024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АРОМА АД</v>
      </c>
      <c r="B813" s="105" t="str">
        <f t="shared" si="49"/>
        <v>831643066</v>
      </c>
      <c r="C813" s="581" t="str">
        <f t="shared" si="50"/>
        <v>30.09.2024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АРОМА АД</v>
      </c>
      <c r="B814" s="105" t="str">
        <f t="shared" si="49"/>
        <v>831643066</v>
      </c>
      <c r="C814" s="581" t="str">
        <f t="shared" si="50"/>
        <v>30.09.2024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АРОМА АД</v>
      </c>
      <c r="B815" s="105" t="str">
        <f t="shared" si="49"/>
        <v>831643066</v>
      </c>
      <c r="C815" s="581" t="str">
        <f t="shared" si="50"/>
        <v>30.09.2024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АРОМА АД</v>
      </c>
      <c r="B816" s="105" t="str">
        <f t="shared" si="49"/>
        <v>831643066</v>
      </c>
      <c r="C816" s="581" t="str">
        <f t="shared" si="50"/>
        <v>30.09.2024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АРОМА АД</v>
      </c>
      <c r="B817" s="105" t="str">
        <f t="shared" si="49"/>
        <v>831643066</v>
      </c>
      <c r="C817" s="581" t="str">
        <f t="shared" si="50"/>
        <v>30.09.2024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АРОМА АД</v>
      </c>
      <c r="B818" s="105" t="str">
        <f t="shared" si="49"/>
        <v>831643066</v>
      </c>
      <c r="C818" s="581" t="str">
        <f t="shared" si="50"/>
        <v>30.09.2024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АРОМА АД</v>
      </c>
      <c r="B819" s="105" t="str">
        <f t="shared" si="49"/>
        <v>831643066</v>
      </c>
      <c r="C819" s="581" t="str">
        <f t="shared" si="50"/>
        <v>30.09.2024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АРОМА АД</v>
      </c>
      <c r="B820" s="105" t="str">
        <f t="shared" si="49"/>
        <v>831643066</v>
      </c>
      <c r="C820" s="581" t="str">
        <f t="shared" si="50"/>
        <v>30.09.2024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АРОМА АД</v>
      </c>
      <c r="B821" s="105" t="str">
        <f t="shared" si="49"/>
        <v>831643066</v>
      </c>
      <c r="C821" s="581" t="str">
        <f t="shared" si="50"/>
        <v>30.09.2024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АРОМА АД</v>
      </c>
      <c r="B822" s="105" t="str">
        <f t="shared" si="49"/>
        <v>831643066</v>
      </c>
      <c r="C822" s="581" t="str">
        <f t="shared" si="50"/>
        <v>30.09.2024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АРОМА АД</v>
      </c>
      <c r="B823" s="105" t="str">
        <f t="shared" si="49"/>
        <v>831643066</v>
      </c>
      <c r="C823" s="581" t="str">
        <f t="shared" si="50"/>
        <v>30.09.2024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АРОМА АД</v>
      </c>
      <c r="B824" s="105" t="str">
        <f t="shared" si="49"/>
        <v>831643066</v>
      </c>
      <c r="C824" s="581" t="str">
        <f t="shared" si="50"/>
        <v>30.09.2024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АРОМА АД</v>
      </c>
      <c r="B825" s="105" t="str">
        <f t="shared" si="49"/>
        <v>831643066</v>
      </c>
      <c r="C825" s="581" t="str">
        <f t="shared" si="50"/>
        <v>30.09.2024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АРОМА АД</v>
      </c>
      <c r="B826" s="105" t="str">
        <f t="shared" si="49"/>
        <v>831643066</v>
      </c>
      <c r="C826" s="581" t="str">
        <f t="shared" si="50"/>
        <v>30.09.2024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АРОМА АД</v>
      </c>
      <c r="B827" s="105" t="str">
        <f t="shared" si="49"/>
        <v>831643066</v>
      </c>
      <c r="C827" s="581" t="str">
        <f t="shared" si="50"/>
        <v>30.09.2024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АРОМА АД</v>
      </c>
      <c r="B828" s="105" t="str">
        <f t="shared" si="49"/>
        <v>831643066</v>
      </c>
      <c r="C828" s="581" t="str">
        <f t="shared" si="50"/>
        <v>30.09.2024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АРОМА АД</v>
      </c>
      <c r="B829" s="105" t="str">
        <f t="shared" si="49"/>
        <v>831643066</v>
      </c>
      <c r="C829" s="581" t="str">
        <f t="shared" si="50"/>
        <v>30.09.2024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АРОМА АД</v>
      </c>
      <c r="B830" s="105" t="str">
        <f t="shared" si="49"/>
        <v>831643066</v>
      </c>
      <c r="C830" s="581" t="str">
        <f t="shared" si="50"/>
        <v>30.09.2024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АРОМА АД</v>
      </c>
      <c r="B831" s="105" t="str">
        <f t="shared" si="49"/>
        <v>831643066</v>
      </c>
      <c r="C831" s="581" t="str">
        <f t="shared" si="50"/>
        <v>30.09.2024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АРОМА АД</v>
      </c>
      <c r="B832" s="105" t="str">
        <f t="shared" si="49"/>
        <v>831643066</v>
      </c>
      <c r="C832" s="581" t="str">
        <f t="shared" si="50"/>
        <v>30.09.2024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АРОМА АД</v>
      </c>
      <c r="B833" s="105" t="str">
        <f t="shared" si="49"/>
        <v>831643066</v>
      </c>
      <c r="C833" s="581" t="str">
        <f t="shared" si="50"/>
        <v>30.09.2024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АРОМА АД</v>
      </c>
      <c r="B834" s="105" t="str">
        <f t="shared" si="49"/>
        <v>831643066</v>
      </c>
      <c r="C834" s="581" t="str">
        <f t="shared" si="50"/>
        <v>30.09.2024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АРОМА АД</v>
      </c>
      <c r="B835" s="105" t="str">
        <f t="shared" si="49"/>
        <v>831643066</v>
      </c>
      <c r="C835" s="581" t="str">
        <f t="shared" si="50"/>
        <v>30.09.2024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АРОМА АД</v>
      </c>
      <c r="B836" s="105" t="str">
        <f t="shared" si="49"/>
        <v>831643066</v>
      </c>
      <c r="C836" s="581" t="str">
        <f t="shared" si="50"/>
        <v>30.09.2024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АРОМА АД</v>
      </c>
      <c r="B837" s="105" t="str">
        <f t="shared" si="49"/>
        <v>831643066</v>
      </c>
      <c r="C837" s="581" t="str">
        <f t="shared" si="50"/>
        <v>30.09.2024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АРОМА АД</v>
      </c>
      <c r="B838" s="105" t="str">
        <f t="shared" si="49"/>
        <v>831643066</v>
      </c>
      <c r="C838" s="581" t="str">
        <f t="shared" si="50"/>
        <v>30.09.2024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АРОМА АД</v>
      </c>
      <c r="B839" s="105" t="str">
        <f t="shared" si="49"/>
        <v>831643066</v>
      </c>
      <c r="C839" s="581" t="str">
        <f t="shared" si="50"/>
        <v>30.09.2024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АРОМА АД</v>
      </c>
      <c r="B840" s="105" t="str">
        <f t="shared" si="49"/>
        <v>831643066</v>
      </c>
      <c r="C840" s="581" t="str">
        <f t="shared" si="50"/>
        <v>30.09.2024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АРОМА АД</v>
      </c>
      <c r="B841" s="105" t="str">
        <f t="shared" si="49"/>
        <v>831643066</v>
      </c>
      <c r="C841" s="581" t="str">
        <f t="shared" si="50"/>
        <v>30.09.2024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АРОМА АД</v>
      </c>
      <c r="B842" s="105" t="str">
        <f t="shared" si="49"/>
        <v>831643066</v>
      </c>
      <c r="C842" s="581" t="str">
        <f t="shared" si="50"/>
        <v>30.09.2024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АРОМА АД</v>
      </c>
      <c r="B843" s="105" t="str">
        <f t="shared" si="49"/>
        <v>831643066</v>
      </c>
      <c r="C843" s="581" t="str">
        <f t="shared" si="50"/>
        <v>30.09.2024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АРОМА АД</v>
      </c>
      <c r="B844" s="105" t="str">
        <f t="shared" si="49"/>
        <v>831643066</v>
      </c>
      <c r="C844" s="581" t="str">
        <f t="shared" si="50"/>
        <v>30.09.2024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АРОМА АД</v>
      </c>
      <c r="B845" s="105" t="str">
        <f t="shared" ref="B845:B910" si="52">pdeBulstat</f>
        <v>831643066</v>
      </c>
      <c r="C845" s="581" t="str">
        <f t="shared" ref="C845:C910" si="53">endDate</f>
        <v>30.09.2024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АРОМА АД</v>
      </c>
      <c r="B846" s="105" t="str">
        <f t="shared" si="52"/>
        <v>831643066</v>
      </c>
      <c r="C846" s="581" t="str">
        <f t="shared" si="53"/>
        <v>30.09.2024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АРОМА АД</v>
      </c>
      <c r="B847" s="105" t="str">
        <f t="shared" si="52"/>
        <v>831643066</v>
      </c>
      <c r="C847" s="581" t="str">
        <f t="shared" si="53"/>
        <v>30.09.2024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АРОМА АД</v>
      </c>
      <c r="B848" s="105" t="str">
        <f t="shared" si="52"/>
        <v>831643066</v>
      </c>
      <c r="C848" s="581" t="str">
        <f t="shared" si="53"/>
        <v>30.09.2024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АРОМА АД</v>
      </c>
      <c r="B849" s="105" t="str">
        <f t="shared" si="52"/>
        <v>831643066</v>
      </c>
      <c r="C849" s="581" t="str">
        <f t="shared" si="53"/>
        <v>30.09.2024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АРОМА АД</v>
      </c>
      <c r="B850" s="105" t="str">
        <f t="shared" si="52"/>
        <v>831643066</v>
      </c>
      <c r="C850" s="581" t="str">
        <f t="shared" si="53"/>
        <v>30.09.2024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АРОМА АД</v>
      </c>
      <c r="B851" s="105" t="str">
        <f t="shared" si="52"/>
        <v>831643066</v>
      </c>
      <c r="C851" s="581" t="str">
        <f t="shared" si="53"/>
        <v>30.09.2024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АРОМА АД</v>
      </c>
      <c r="B852" s="105" t="str">
        <f t="shared" si="52"/>
        <v>831643066</v>
      </c>
      <c r="C852" s="581" t="str">
        <f t="shared" si="53"/>
        <v>30.09.2024</v>
      </c>
      <c r="D852" s="105" t="s">
        <v>526</v>
      </c>
      <c r="E852" s="496">
        <v>14</v>
      </c>
      <c r="F852" s="105" t="s">
        <v>525</v>
      </c>
      <c r="H852" s="105">
        <f>'Справка 6'!Q12</f>
        <v>6321</v>
      </c>
    </row>
    <row r="853" spans="1:8">
      <c r="A853" s="105" t="str">
        <f t="shared" si="51"/>
        <v>АРОМА АД</v>
      </c>
      <c r="B853" s="105" t="str">
        <f t="shared" si="52"/>
        <v>831643066</v>
      </c>
      <c r="C853" s="581" t="str">
        <f t="shared" si="53"/>
        <v>30.09.2024</v>
      </c>
      <c r="D853" s="105" t="s">
        <v>529</v>
      </c>
      <c r="E853" s="496">
        <v>14</v>
      </c>
      <c r="F853" s="105" t="s">
        <v>528</v>
      </c>
      <c r="H853" s="105">
        <f>'Справка 6'!Q13</f>
        <v>31305</v>
      </c>
    </row>
    <row r="854" spans="1:8">
      <c r="A854" s="105" t="str">
        <f t="shared" si="51"/>
        <v>АРОМА АД</v>
      </c>
      <c r="B854" s="105" t="str">
        <f t="shared" si="52"/>
        <v>831643066</v>
      </c>
      <c r="C854" s="581" t="str">
        <f t="shared" si="53"/>
        <v>30.09.2024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АРОМА АД</v>
      </c>
      <c r="B855" s="105" t="str">
        <f t="shared" si="52"/>
        <v>831643066</v>
      </c>
      <c r="C855" s="581" t="str">
        <f t="shared" si="53"/>
        <v>30.09.2024</v>
      </c>
      <c r="D855" s="105" t="s">
        <v>535</v>
      </c>
      <c r="E855" s="496">
        <v>14</v>
      </c>
      <c r="F855" s="105" t="s">
        <v>534</v>
      </c>
      <c r="H855" s="105">
        <f>'Справка 6'!Q15</f>
        <v>623</v>
      </c>
    </row>
    <row r="856" spans="1:8">
      <c r="A856" s="105" t="str">
        <f t="shared" si="51"/>
        <v>АРОМА АД</v>
      </c>
      <c r="B856" s="105" t="str">
        <f t="shared" si="52"/>
        <v>831643066</v>
      </c>
      <c r="C856" s="581" t="str">
        <f t="shared" si="53"/>
        <v>30.09.2024</v>
      </c>
      <c r="D856" s="105" t="s">
        <v>537</v>
      </c>
      <c r="E856" s="496">
        <v>14</v>
      </c>
      <c r="F856" s="105" t="s">
        <v>536</v>
      </c>
      <c r="H856" s="105">
        <f>'Справка 6'!Q16</f>
        <v>733</v>
      </c>
    </row>
    <row r="857" spans="1:8">
      <c r="A857" s="105" t="str">
        <f t="shared" si="51"/>
        <v>АРОМА АД</v>
      </c>
      <c r="B857" s="105" t="str">
        <f t="shared" si="52"/>
        <v>831643066</v>
      </c>
      <c r="C857" s="581" t="str">
        <f t="shared" si="53"/>
        <v>30.09.2024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АРОМА АД</v>
      </c>
      <c r="B858" s="105" t="str">
        <f t="shared" si="52"/>
        <v>831643066</v>
      </c>
      <c r="C858" s="581" t="str">
        <f t="shared" si="53"/>
        <v>30.09.2024</v>
      </c>
      <c r="D858" s="105" t="s">
        <v>543</v>
      </c>
      <c r="E858" s="496">
        <v>14</v>
      </c>
      <c r="F858" s="105" t="s">
        <v>542</v>
      </c>
      <c r="H858" s="105">
        <f>'Справка 6'!Q18</f>
        <v>1560</v>
      </c>
    </row>
    <row r="859" spans="1:8">
      <c r="A859" s="105" t="str">
        <f t="shared" si="51"/>
        <v>АРОМА АД</v>
      </c>
      <c r="B859" s="105" t="str">
        <f t="shared" si="52"/>
        <v>831643066</v>
      </c>
      <c r="C859" s="581" t="str">
        <f t="shared" si="53"/>
        <v>30.09.2024</v>
      </c>
      <c r="D859" s="105" t="s">
        <v>545</v>
      </c>
      <c r="E859" s="496">
        <v>14</v>
      </c>
      <c r="F859" s="105" t="s">
        <v>828</v>
      </c>
      <c r="H859" s="105">
        <f>'Справка 6'!Q19</f>
        <v>40542</v>
      </c>
    </row>
    <row r="860" spans="1:8">
      <c r="A860" s="105" t="str">
        <f t="shared" si="51"/>
        <v>АРОМА АД</v>
      </c>
      <c r="B860" s="105" t="str">
        <f t="shared" si="52"/>
        <v>831643066</v>
      </c>
      <c r="C860" s="581" t="str">
        <f t="shared" si="53"/>
        <v>30.09.2024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АРОМА АД</v>
      </c>
      <c r="B861" s="105" t="str">
        <f t="shared" si="52"/>
        <v>831643066</v>
      </c>
      <c r="C861" s="581" t="str">
        <f t="shared" si="53"/>
        <v>30.09.2024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АРОМА АД</v>
      </c>
      <c r="B862" s="105" t="str">
        <f t="shared" si="52"/>
        <v>831643066</v>
      </c>
      <c r="C862" s="581" t="str">
        <f t="shared" si="53"/>
        <v>30.09.2024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АРОМА АД</v>
      </c>
      <c r="B863" s="105" t="str">
        <f t="shared" si="52"/>
        <v>831643066</v>
      </c>
      <c r="C863" s="581" t="str">
        <f t="shared" si="53"/>
        <v>30.09.2024</v>
      </c>
      <c r="D863" s="105" t="s">
        <v>555</v>
      </c>
      <c r="E863" s="496">
        <v>14</v>
      </c>
      <c r="F863" s="105" t="s">
        <v>554</v>
      </c>
      <c r="H863" s="105">
        <f>'Справка 6'!Q25</f>
        <v>789</v>
      </c>
    </row>
    <row r="864" spans="1:8">
      <c r="A864" s="105" t="str">
        <f t="shared" si="51"/>
        <v>АРОМА АД</v>
      </c>
      <c r="B864" s="105" t="str">
        <f t="shared" si="52"/>
        <v>831643066</v>
      </c>
      <c r="C864" s="581" t="str">
        <f t="shared" si="53"/>
        <v>30.09.2024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АРОМА АД</v>
      </c>
      <c r="B865" s="105" t="str">
        <f t="shared" si="52"/>
        <v>831643066</v>
      </c>
      <c r="C865" s="581" t="str">
        <f t="shared" si="53"/>
        <v>30.09.2024</v>
      </c>
      <c r="D865" s="105" t="s">
        <v>558</v>
      </c>
      <c r="E865" s="496">
        <v>14</v>
      </c>
      <c r="F865" s="105" t="s">
        <v>542</v>
      </c>
      <c r="H865" s="105">
        <f>'Справка 6'!Q27</f>
        <v>411</v>
      </c>
    </row>
    <row r="866" spans="1:8">
      <c r="A866" s="105" t="str">
        <f t="shared" si="51"/>
        <v>АРОМА АД</v>
      </c>
      <c r="B866" s="105" t="str">
        <f t="shared" si="52"/>
        <v>831643066</v>
      </c>
      <c r="C866" s="581" t="str">
        <f t="shared" si="53"/>
        <v>30.09.2024</v>
      </c>
      <c r="D866" s="105" t="s">
        <v>560</v>
      </c>
      <c r="E866" s="496">
        <v>14</v>
      </c>
      <c r="F866" s="105" t="s">
        <v>863</v>
      </c>
      <c r="H866" s="105">
        <f>'Справка 6'!Q28</f>
        <v>1200</v>
      </c>
    </row>
    <row r="867" spans="1:8">
      <c r="A867" s="105" t="str">
        <f t="shared" si="51"/>
        <v>АРОМА АД</v>
      </c>
      <c r="B867" s="105" t="str">
        <f t="shared" si="52"/>
        <v>831643066</v>
      </c>
      <c r="C867" s="581" t="str">
        <f t="shared" si="53"/>
        <v>30.09.2024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АРОМА АД</v>
      </c>
      <c r="B868" s="105" t="str">
        <f t="shared" si="52"/>
        <v>831643066</v>
      </c>
      <c r="C868" s="581" t="str">
        <f t="shared" si="53"/>
        <v>30.09.2024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АРОМА АД</v>
      </c>
      <c r="B869" s="105" t="str">
        <f t="shared" si="52"/>
        <v>831643066</v>
      </c>
      <c r="C869" s="581" t="str">
        <f t="shared" si="53"/>
        <v>30.09.2024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АРОМА АД</v>
      </c>
      <c r="B870" s="105" t="str">
        <f t="shared" si="52"/>
        <v>831643066</v>
      </c>
      <c r="C870" s="581" t="str">
        <f t="shared" si="53"/>
        <v>30.09.2024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АРОМА АД</v>
      </c>
      <c r="B871" s="105" t="str">
        <f t="shared" si="52"/>
        <v>831643066</v>
      </c>
      <c r="C871" s="581" t="str">
        <f t="shared" si="53"/>
        <v>30.09.2024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АРОМА АД</v>
      </c>
      <c r="B872" s="105" t="str">
        <f t="shared" si="52"/>
        <v>831643066</v>
      </c>
      <c r="C872" s="581" t="str">
        <f t="shared" si="53"/>
        <v>30.09.2024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АРОМА АД</v>
      </c>
      <c r="B873" s="105" t="str">
        <f t="shared" si="52"/>
        <v>831643066</v>
      </c>
      <c r="C873" s="581" t="str">
        <f t="shared" si="53"/>
        <v>30.09.2024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АРОМА АД</v>
      </c>
      <c r="B874" s="105" t="str">
        <f t="shared" si="52"/>
        <v>831643066</v>
      </c>
      <c r="C874" s="581" t="str">
        <f t="shared" si="53"/>
        <v>30.09.2024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АРОМА АД</v>
      </c>
      <c r="B875" s="105" t="str">
        <f t="shared" si="52"/>
        <v>831643066</v>
      </c>
      <c r="C875" s="581" t="str">
        <f t="shared" si="53"/>
        <v>30.09.2024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АРОМА АД</v>
      </c>
      <c r="B876" s="105" t="str">
        <f t="shared" si="52"/>
        <v>831643066</v>
      </c>
      <c r="C876" s="581" t="str">
        <f t="shared" si="53"/>
        <v>30.09.2024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АРОМА АД</v>
      </c>
      <c r="B877" s="105" t="str">
        <f t="shared" si="52"/>
        <v>831643066</v>
      </c>
      <c r="C877" s="581" t="str">
        <f t="shared" si="53"/>
        <v>30.09.2024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АРОМА АД</v>
      </c>
      <c r="B878" s="105" t="str">
        <f t="shared" si="52"/>
        <v>831643066</v>
      </c>
      <c r="C878" s="581" t="str">
        <f t="shared" si="53"/>
        <v>30.09.2024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АРОМА АД</v>
      </c>
      <c r="B879" s="105" t="str">
        <f t="shared" si="52"/>
        <v>831643066</v>
      </c>
      <c r="C879" s="581" t="str">
        <f t="shared" si="53"/>
        <v>30.09.2024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АРОМА АД</v>
      </c>
      <c r="B880" s="105" t="str">
        <f t="shared" si="52"/>
        <v>831643066</v>
      </c>
      <c r="C880" s="581" t="str">
        <f t="shared" si="53"/>
        <v>30.09.2024</v>
      </c>
      <c r="D880" s="105" t="s">
        <v>583</v>
      </c>
      <c r="E880" s="496">
        <v>14</v>
      </c>
      <c r="F880" s="105" t="s">
        <v>582</v>
      </c>
      <c r="H880" s="105">
        <f>'Справка 6'!Q43</f>
        <v>41742</v>
      </c>
    </row>
    <row r="881" spans="1:8">
      <c r="A881" s="105" t="str">
        <f t="shared" si="51"/>
        <v>АРОМА АД</v>
      </c>
      <c r="B881" s="105" t="str">
        <f t="shared" si="52"/>
        <v>831643066</v>
      </c>
      <c r="C881" s="581" t="str">
        <f t="shared" si="53"/>
        <v>30.09.2024</v>
      </c>
      <c r="D881" s="105" t="s">
        <v>523</v>
      </c>
      <c r="E881" s="496">
        <v>15</v>
      </c>
      <c r="F881" s="105" t="s">
        <v>522</v>
      </c>
      <c r="H881" s="105">
        <f>'Справка 6'!R11</f>
        <v>498</v>
      </c>
    </row>
    <row r="882" spans="1:8">
      <c r="A882" s="105" t="str">
        <f t="shared" si="51"/>
        <v>АРОМА АД</v>
      </c>
      <c r="B882" s="105" t="str">
        <f t="shared" si="52"/>
        <v>831643066</v>
      </c>
      <c r="C882" s="581" t="str">
        <f t="shared" si="53"/>
        <v>30.09.2024</v>
      </c>
      <c r="D882" s="105" t="s">
        <v>526</v>
      </c>
      <c r="E882" s="496">
        <v>15</v>
      </c>
      <c r="F882" s="105" t="s">
        <v>525</v>
      </c>
      <c r="H882" s="105">
        <f>'Справка 6'!R12</f>
        <v>6448</v>
      </c>
    </row>
    <row r="883" spans="1:8">
      <c r="A883" s="105" t="str">
        <f t="shared" si="51"/>
        <v>АРОМА АД</v>
      </c>
      <c r="B883" s="105" t="str">
        <f t="shared" si="52"/>
        <v>831643066</v>
      </c>
      <c r="C883" s="581" t="str">
        <f t="shared" si="53"/>
        <v>30.09.2024</v>
      </c>
      <c r="D883" s="105" t="s">
        <v>529</v>
      </c>
      <c r="E883" s="496">
        <v>15</v>
      </c>
      <c r="F883" s="105" t="s">
        <v>528</v>
      </c>
      <c r="H883" s="105">
        <f>'Справка 6'!R13</f>
        <v>11929</v>
      </c>
    </row>
    <row r="884" spans="1:8">
      <c r="A884" s="105" t="str">
        <f t="shared" si="51"/>
        <v>АРОМА АД</v>
      </c>
      <c r="B884" s="105" t="str">
        <f t="shared" si="52"/>
        <v>831643066</v>
      </c>
      <c r="C884" s="581" t="str">
        <f t="shared" si="53"/>
        <v>30.09.2024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АРОМА АД</v>
      </c>
      <c r="B885" s="105" t="str">
        <f t="shared" si="52"/>
        <v>831643066</v>
      </c>
      <c r="C885" s="581" t="str">
        <f t="shared" si="53"/>
        <v>30.09.2024</v>
      </c>
      <c r="D885" s="105" t="s">
        <v>535</v>
      </c>
      <c r="E885" s="496">
        <v>15</v>
      </c>
      <c r="F885" s="105" t="s">
        <v>534</v>
      </c>
      <c r="H885" s="105">
        <f>'Справка 6'!R15</f>
        <v>330</v>
      </c>
    </row>
    <row r="886" spans="1:8">
      <c r="A886" s="105" t="str">
        <f t="shared" si="51"/>
        <v>АРОМА АД</v>
      </c>
      <c r="B886" s="105" t="str">
        <f t="shared" si="52"/>
        <v>831643066</v>
      </c>
      <c r="C886" s="581" t="str">
        <f t="shared" si="53"/>
        <v>30.09.2024</v>
      </c>
      <c r="D886" s="105" t="s">
        <v>537</v>
      </c>
      <c r="E886" s="496">
        <v>15</v>
      </c>
      <c r="F886" s="105" t="s">
        <v>536</v>
      </c>
      <c r="H886" s="105">
        <f>'Справка 6'!R16</f>
        <v>139</v>
      </c>
    </row>
    <row r="887" spans="1:8">
      <c r="A887" s="105" t="str">
        <f t="shared" si="51"/>
        <v>АРОМА АД</v>
      </c>
      <c r="B887" s="105" t="str">
        <f t="shared" si="52"/>
        <v>831643066</v>
      </c>
      <c r="C887" s="581" t="str">
        <f t="shared" si="53"/>
        <v>30.09.2024</v>
      </c>
      <c r="D887" s="105" t="s">
        <v>540</v>
      </c>
      <c r="E887" s="496">
        <v>15</v>
      </c>
      <c r="F887" s="105" t="s">
        <v>539</v>
      </c>
      <c r="H887" s="105">
        <f>'Справка 6'!R17</f>
        <v>2711</v>
      </c>
    </row>
    <row r="888" spans="1:8">
      <c r="A888" s="105" t="str">
        <f t="shared" si="51"/>
        <v>АРОМА АД</v>
      </c>
      <c r="B888" s="105" t="str">
        <f t="shared" si="52"/>
        <v>831643066</v>
      </c>
      <c r="C888" s="581" t="str">
        <f t="shared" si="53"/>
        <v>30.09.2024</v>
      </c>
      <c r="D888" s="105" t="s">
        <v>543</v>
      </c>
      <c r="E888" s="496">
        <v>15</v>
      </c>
      <c r="F888" s="105" t="s">
        <v>542</v>
      </c>
      <c r="H888" s="105">
        <f>'Справка 6'!R18</f>
        <v>940</v>
      </c>
    </row>
    <row r="889" spans="1:8">
      <c r="A889" s="105" t="str">
        <f t="shared" si="51"/>
        <v>АРОМА АД</v>
      </c>
      <c r="B889" s="105" t="str">
        <f t="shared" si="52"/>
        <v>831643066</v>
      </c>
      <c r="C889" s="581" t="str">
        <f t="shared" si="53"/>
        <v>30.09.2024</v>
      </c>
      <c r="D889" s="105" t="s">
        <v>545</v>
      </c>
      <c r="E889" s="496">
        <v>15</v>
      </c>
      <c r="F889" s="105" t="s">
        <v>828</v>
      </c>
      <c r="H889" s="105">
        <f>'Справка 6'!R19</f>
        <v>22995</v>
      </c>
    </row>
    <row r="890" spans="1:8">
      <c r="A890" s="105" t="str">
        <f t="shared" si="51"/>
        <v>АРОМА АД</v>
      </c>
      <c r="B890" s="105" t="str">
        <f t="shared" si="52"/>
        <v>831643066</v>
      </c>
      <c r="C890" s="581" t="str">
        <f t="shared" si="53"/>
        <v>30.09.2024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АРОМА АД</v>
      </c>
      <c r="B891" s="105" t="str">
        <f t="shared" si="52"/>
        <v>831643066</v>
      </c>
      <c r="C891" s="581" t="str">
        <f t="shared" si="53"/>
        <v>30.09.2024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АРОМА АД</v>
      </c>
      <c r="B892" s="105" t="str">
        <f t="shared" si="52"/>
        <v>831643066</v>
      </c>
      <c r="C892" s="581" t="str">
        <f t="shared" si="53"/>
        <v>30.09.2024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АРОМА АД</v>
      </c>
      <c r="B893" s="105" t="str">
        <f t="shared" si="52"/>
        <v>831643066</v>
      </c>
      <c r="C893" s="581" t="str">
        <f t="shared" si="53"/>
        <v>30.09.2024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АРОМА АД</v>
      </c>
      <c r="B894" s="105" t="str">
        <f t="shared" si="52"/>
        <v>831643066</v>
      </c>
      <c r="C894" s="581" t="str">
        <f t="shared" si="53"/>
        <v>30.09.2024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АРОМА АД</v>
      </c>
      <c r="B895" s="105" t="str">
        <f t="shared" si="52"/>
        <v>831643066</v>
      </c>
      <c r="C895" s="581" t="str">
        <f t="shared" si="53"/>
        <v>30.09.2024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АРОМА АД</v>
      </c>
      <c r="B896" s="105" t="str">
        <f t="shared" si="52"/>
        <v>831643066</v>
      </c>
      <c r="C896" s="581" t="str">
        <f t="shared" si="53"/>
        <v>30.09.2024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АРОМА АД</v>
      </c>
      <c r="B897" s="105" t="str">
        <f t="shared" si="52"/>
        <v>831643066</v>
      </c>
      <c r="C897" s="581" t="str">
        <f t="shared" si="53"/>
        <v>30.09.2024</v>
      </c>
      <c r="D897" s="105" t="s">
        <v>562</v>
      </c>
      <c r="E897" s="496">
        <v>15</v>
      </c>
      <c r="F897" s="105" t="s">
        <v>561</v>
      </c>
      <c r="H897" s="105">
        <f>'Справка 6'!R30</f>
        <v>0</v>
      </c>
    </row>
    <row r="898" spans="1:8">
      <c r="A898" s="105" t="str">
        <f t="shared" si="51"/>
        <v>АРОМА АД</v>
      </c>
      <c r="B898" s="105" t="str">
        <f t="shared" si="52"/>
        <v>831643066</v>
      </c>
      <c r="C898" s="581" t="str">
        <f t="shared" si="53"/>
        <v>30.09.2024</v>
      </c>
      <c r="D898" s="105" t="s">
        <v>563</v>
      </c>
      <c r="E898" s="496">
        <v>15</v>
      </c>
      <c r="F898" s="105" t="s">
        <v>108</v>
      </c>
      <c r="H898" s="105">
        <f>'Справка 6'!R31</f>
        <v>0</v>
      </c>
    </row>
    <row r="899" spans="1:8">
      <c r="A899" s="105" t="str">
        <f t="shared" si="51"/>
        <v>АРОМА АД</v>
      </c>
      <c r="B899" s="105" t="str">
        <f t="shared" si="52"/>
        <v>831643066</v>
      </c>
      <c r="C899" s="581" t="str">
        <f t="shared" si="53"/>
        <v>30.09.2024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АРОМА АД</v>
      </c>
      <c r="B900" s="105" t="str">
        <f t="shared" si="52"/>
        <v>831643066</v>
      </c>
      <c r="C900" s="581" t="str">
        <f t="shared" si="53"/>
        <v>30.09.2024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АРОМА АД</v>
      </c>
      <c r="B901" s="105" t="str">
        <f t="shared" si="52"/>
        <v>831643066</v>
      </c>
      <c r="C901" s="581" t="str">
        <f t="shared" si="53"/>
        <v>30.09.2024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АРОМА АД</v>
      </c>
      <c r="B902" s="105" t="str">
        <f t="shared" si="52"/>
        <v>831643066</v>
      </c>
      <c r="C902" s="581" t="str">
        <f t="shared" si="53"/>
        <v>30.09.2024</v>
      </c>
      <c r="D902" s="105" t="s">
        <v>568</v>
      </c>
      <c r="E902" s="496">
        <v>15</v>
      </c>
      <c r="F902" s="105" t="s">
        <v>567</v>
      </c>
      <c r="H902" s="105">
        <f>'Справка 6'!R35</f>
        <v>3083</v>
      </c>
    </row>
    <row r="903" spans="1:8">
      <c r="A903" s="105" t="str">
        <f t="shared" si="51"/>
        <v>АРОМА АД</v>
      </c>
      <c r="B903" s="105" t="str">
        <f t="shared" si="52"/>
        <v>831643066</v>
      </c>
      <c r="C903" s="581" t="str">
        <f t="shared" si="53"/>
        <v>30.09.2024</v>
      </c>
      <c r="D903" s="105" t="s">
        <v>569</v>
      </c>
      <c r="E903" s="496">
        <v>15</v>
      </c>
      <c r="F903" s="105" t="s">
        <v>121</v>
      </c>
      <c r="H903" s="105">
        <f>'Справка 6'!R36</f>
        <v>3083</v>
      </c>
    </row>
    <row r="904" spans="1:8">
      <c r="A904" s="105" t="str">
        <f t="shared" si="51"/>
        <v>АРОМА АД</v>
      </c>
      <c r="B904" s="105" t="str">
        <f t="shared" si="52"/>
        <v>831643066</v>
      </c>
      <c r="C904" s="581" t="str">
        <f t="shared" si="53"/>
        <v>30.09.2024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АРОМА АД</v>
      </c>
      <c r="B905" s="105" t="str">
        <f t="shared" si="52"/>
        <v>831643066</v>
      </c>
      <c r="C905" s="581" t="str">
        <f t="shared" si="53"/>
        <v>30.09.2024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АРОМА АД</v>
      </c>
      <c r="B906" s="105" t="str">
        <f t="shared" si="52"/>
        <v>831643066</v>
      </c>
      <c r="C906" s="581" t="str">
        <f t="shared" si="53"/>
        <v>30.09.2024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АРОМА АД</v>
      </c>
      <c r="B907" s="105" t="str">
        <f t="shared" si="52"/>
        <v>831643066</v>
      </c>
      <c r="C907" s="581" t="str">
        <f t="shared" si="53"/>
        <v>30.09.2024</v>
      </c>
      <c r="D907" s="105" t="s">
        <v>576</v>
      </c>
      <c r="E907" s="496">
        <v>15</v>
      </c>
      <c r="F907" s="105" t="s">
        <v>542</v>
      </c>
      <c r="H907" s="105">
        <f>'Справка 6'!R40</f>
        <v>1</v>
      </c>
    </row>
    <row r="908" spans="1:8">
      <c r="A908" s="105" t="str">
        <f t="shared" si="51"/>
        <v>АРОМА АД</v>
      </c>
      <c r="B908" s="105" t="str">
        <f t="shared" si="52"/>
        <v>831643066</v>
      </c>
      <c r="C908" s="581" t="str">
        <f t="shared" si="53"/>
        <v>30.09.2024</v>
      </c>
      <c r="D908" s="105" t="s">
        <v>578</v>
      </c>
      <c r="E908" s="496">
        <v>15</v>
      </c>
      <c r="F908" s="105" t="s">
        <v>827</v>
      </c>
      <c r="H908" s="105">
        <f>'Справка 6'!R41</f>
        <v>3084</v>
      </c>
    </row>
    <row r="909" spans="1:8">
      <c r="A909" s="105" t="str">
        <f t="shared" si="51"/>
        <v>АРОМА АД</v>
      </c>
      <c r="B909" s="105" t="str">
        <f t="shared" si="52"/>
        <v>831643066</v>
      </c>
      <c r="C909" s="581" t="str">
        <f t="shared" si="53"/>
        <v>30.09.2024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АРОМА АД</v>
      </c>
      <c r="B910" s="105" t="str">
        <f t="shared" si="52"/>
        <v>831643066</v>
      </c>
      <c r="C910" s="581" t="str">
        <f t="shared" si="53"/>
        <v>30.09.2024</v>
      </c>
      <c r="D910" s="105" t="s">
        <v>583</v>
      </c>
      <c r="E910" s="496">
        <v>15</v>
      </c>
      <c r="F910" s="105" t="s">
        <v>582</v>
      </c>
      <c r="H910" s="105">
        <f>'Справка 6'!R43</f>
        <v>26079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АРОМА АД</v>
      </c>
      <c r="B912" s="105" t="str">
        <f t="shared" ref="B912:B975" si="55">pdeBulstat</f>
        <v>831643066</v>
      </c>
      <c r="C912" s="581" t="str">
        <f t="shared" ref="C912:C975" si="56">endDate</f>
        <v>30.09.2024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АРОМА АД</v>
      </c>
      <c r="B913" s="105" t="str">
        <f t="shared" si="55"/>
        <v>831643066</v>
      </c>
      <c r="C913" s="581" t="str">
        <f t="shared" si="56"/>
        <v>30.09.2024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АРОМА АД</v>
      </c>
      <c r="B914" s="105" t="str">
        <f t="shared" si="55"/>
        <v>831643066</v>
      </c>
      <c r="C914" s="581" t="str">
        <f t="shared" si="56"/>
        <v>30.09.2024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АРОМА АД</v>
      </c>
      <c r="B915" s="105" t="str">
        <f t="shared" si="55"/>
        <v>831643066</v>
      </c>
      <c r="C915" s="581" t="str">
        <f t="shared" si="56"/>
        <v>30.09.2024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АРОМА АД</v>
      </c>
      <c r="B916" s="105" t="str">
        <f t="shared" si="55"/>
        <v>831643066</v>
      </c>
      <c r="C916" s="581" t="str">
        <f t="shared" si="56"/>
        <v>30.09.2024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АРОМА АД</v>
      </c>
      <c r="B917" s="105" t="str">
        <f t="shared" si="55"/>
        <v>831643066</v>
      </c>
      <c r="C917" s="581" t="str">
        <f t="shared" si="56"/>
        <v>30.09.2024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АРОМА АД</v>
      </c>
      <c r="B918" s="105" t="str">
        <f t="shared" si="55"/>
        <v>831643066</v>
      </c>
      <c r="C918" s="581" t="str">
        <f t="shared" si="56"/>
        <v>30.09.2024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АРОМА АД</v>
      </c>
      <c r="B919" s="105" t="str">
        <f t="shared" si="55"/>
        <v>831643066</v>
      </c>
      <c r="C919" s="581" t="str">
        <f t="shared" si="56"/>
        <v>30.09.2024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АРОМА АД</v>
      </c>
      <c r="B920" s="105" t="str">
        <f t="shared" si="55"/>
        <v>831643066</v>
      </c>
      <c r="C920" s="581" t="str">
        <f t="shared" si="56"/>
        <v>30.09.2024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АРОМА АД</v>
      </c>
      <c r="B921" s="105" t="str">
        <f t="shared" si="55"/>
        <v>831643066</v>
      </c>
      <c r="C921" s="581" t="str">
        <f t="shared" si="56"/>
        <v>30.09.2024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АРОМА АД</v>
      </c>
      <c r="B922" s="105" t="str">
        <f t="shared" si="55"/>
        <v>831643066</v>
      </c>
      <c r="C922" s="581" t="str">
        <f t="shared" si="56"/>
        <v>30.09.2024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АРОМА АД</v>
      </c>
      <c r="B923" s="105" t="str">
        <f t="shared" si="55"/>
        <v>831643066</v>
      </c>
      <c r="C923" s="581" t="str">
        <f t="shared" si="56"/>
        <v>30.09.2024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2544</v>
      </c>
    </row>
    <row r="924" spans="1:8">
      <c r="A924" s="105" t="str">
        <f t="shared" si="54"/>
        <v>АРОМА АД</v>
      </c>
      <c r="B924" s="105" t="str">
        <f t="shared" si="55"/>
        <v>831643066</v>
      </c>
      <c r="C924" s="581" t="str">
        <f t="shared" si="56"/>
        <v>30.09.2024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 t="str">
        <f t="shared" si="54"/>
        <v>АРОМА АД</v>
      </c>
      <c r="B925" s="105" t="str">
        <f t="shared" si="55"/>
        <v>831643066</v>
      </c>
      <c r="C925" s="581" t="str">
        <f t="shared" si="56"/>
        <v>30.09.2024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2544</v>
      </c>
    </row>
    <row r="926" spans="1:8">
      <c r="A926" s="105" t="str">
        <f t="shared" si="54"/>
        <v>АРОМА АД</v>
      </c>
      <c r="B926" s="105" t="str">
        <f t="shared" si="55"/>
        <v>831643066</v>
      </c>
      <c r="C926" s="581" t="str">
        <f t="shared" si="56"/>
        <v>30.09.2024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АРОМА АД</v>
      </c>
      <c r="B927" s="105" t="str">
        <f t="shared" si="55"/>
        <v>831643066</v>
      </c>
      <c r="C927" s="581" t="str">
        <f t="shared" si="56"/>
        <v>30.09.2024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2369</v>
      </c>
    </row>
    <row r="928" spans="1:8">
      <c r="A928" s="105" t="str">
        <f t="shared" si="54"/>
        <v>АРОМА АД</v>
      </c>
      <c r="B928" s="105" t="str">
        <f t="shared" si="55"/>
        <v>831643066</v>
      </c>
      <c r="C928" s="581" t="str">
        <f t="shared" si="56"/>
        <v>30.09.2024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258</v>
      </c>
    </row>
    <row r="929" spans="1:8">
      <c r="A929" s="105" t="str">
        <f t="shared" si="54"/>
        <v>АРОМА АД</v>
      </c>
      <c r="B929" s="105" t="str">
        <f t="shared" si="55"/>
        <v>831643066</v>
      </c>
      <c r="C929" s="581" t="str">
        <f t="shared" si="56"/>
        <v>30.09.2024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АРОМА АД</v>
      </c>
      <c r="B930" s="105" t="str">
        <f t="shared" si="55"/>
        <v>831643066</v>
      </c>
      <c r="C930" s="581" t="str">
        <f t="shared" si="56"/>
        <v>30.09.2024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АРОМА АД</v>
      </c>
      <c r="B931" s="105" t="str">
        <f t="shared" si="55"/>
        <v>831643066</v>
      </c>
      <c r="C931" s="581" t="str">
        <f t="shared" si="56"/>
        <v>30.09.2024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АРОМА АД</v>
      </c>
      <c r="B932" s="105" t="str">
        <f t="shared" si="55"/>
        <v>831643066</v>
      </c>
      <c r="C932" s="581" t="str">
        <f t="shared" si="56"/>
        <v>30.09.2024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116</v>
      </c>
    </row>
    <row r="933" spans="1:8">
      <c r="A933" s="105" t="str">
        <f t="shared" si="54"/>
        <v>АРОМА АД</v>
      </c>
      <c r="B933" s="105" t="str">
        <f t="shared" si="55"/>
        <v>831643066</v>
      </c>
      <c r="C933" s="581" t="str">
        <f t="shared" si="56"/>
        <v>30.09.2024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АРОМА АД</v>
      </c>
      <c r="B934" s="105" t="str">
        <f t="shared" si="55"/>
        <v>831643066</v>
      </c>
      <c r="C934" s="581" t="str">
        <f t="shared" si="56"/>
        <v>30.09.2024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78</v>
      </c>
    </row>
    <row r="935" spans="1:8">
      <c r="A935" s="105" t="str">
        <f t="shared" si="54"/>
        <v>АРОМА АД</v>
      </c>
      <c r="B935" s="105" t="str">
        <f t="shared" si="55"/>
        <v>831643066</v>
      </c>
      <c r="C935" s="581" t="str">
        <f t="shared" si="56"/>
        <v>30.09.2024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АРОМА АД</v>
      </c>
      <c r="B936" s="105" t="str">
        <f t="shared" si="55"/>
        <v>831643066</v>
      </c>
      <c r="C936" s="581" t="str">
        <f t="shared" si="56"/>
        <v>30.09.2024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38</v>
      </c>
    </row>
    <row r="937" spans="1:8">
      <c r="A937" s="105" t="str">
        <f t="shared" si="54"/>
        <v>АРОМА АД</v>
      </c>
      <c r="B937" s="105" t="str">
        <f t="shared" si="55"/>
        <v>831643066</v>
      </c>
      <c r="C937" s="581" t="str">
        <f t="shared" si="56"/>
        <v>30.09.2024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118</v>
      </c>
    </row>
    <row r="938" spans="1:8">
      <c r="A938" s="105" t="str">
        <f t="shared" si="54"/>
        <v>АРОМА АД</v>
      </c>
      <c r="B938" s="105" t="str">
        <f t="shared" si="55"/>
        <v>831643066</v>
      </c>
      <c r="C938" s="581" t="str">
        <f t="shared" si="56"/>
        <v>30.09.2024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АРОМА АД</v>
      </c>
      <c r="B939" s="105" t="str">
        <f t="shared" si="55"/>
        <v>831643066</v>
      </c>
      <c r="C939" s="581" t="str">
        <f t="shared" si="56"/>
        <v>30.09.2024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АРОМА АД</v>
      </c>
      <c r="B940" s="105" t="str">
        <f t="shared" si="55"/>
        <v>831643066</v>
      </c>
      <c r="C940" s="581" t="str">
        <f t="shared" si="56"/>
        <v>30.09.2024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АРОМА АД</v>
      </c>
      <c r="B941" s="105" t="str">
        <f t="shared" si="55"/>
        <v>831643066</v>
      </c>
      <c r="C941" s="581" t="str">
        <f t="shared" si="56"/>
        <v>30.09.2024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118</v>
      </c>
    </row>
    <row r="942" spans="1:8">
      <c r="A942" s="105" t="str">
        <f t="shared" si="54"/>
        <v>АРОМА АД</v>
      </c>
      <c r="B942" s="105" t="str">
        <f t="shared" si="55"/>
        <v>831643066</v>
      </c>
      <c r="C942" s="581" t="str">
        <f t="shared" si="56"/>
        <v>30.09.2024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5405</v>
      </c>
    </row>
    <row r="943" spans="1:8">
      <c r="A943" s="105" t="str">
        <f t="shared" si="54"/>
        <v>АРОМА АД</v>
      </c>
      <c r="B943" s="105" t="str">
        <f t="shared" si="55"/>
        <v>831643066</v>
      </c>
      <c r="C943" s="581" t="str">
        <f t="shared" si="56"/>
        <v>30.09.2024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5405</v>
      </c>
    </row>
    <row r="944" spans="1:8">
      <c r="A944" s="105" t="str">
        <f t="shared" si="54"/>
        <v>АРОМА АД</v>
      </c>
      <c r="B944" s="105" t="str">
        <f t="shared" si="55"/>
        <v>831643066</v>
      </c>
      <c r="C944" s="581" t="str">
        <f t="shared" si="56"/>
        <v>30.09.2024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АРОМА АД</v>
      </c>
      <c r="B945" s="105" t="str">
        <f t="shared" si="55"/>
        <v>831643066</v>
      </c>
      <c r="C945" s="581" t="str">
        <f t="shared" si="56"/>
        <v>30.09.2024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АРОМА АД</v>
      </c>
      <c r="B946" s="105" t="str">
        <f t="shared" si="55"/>
        <v>831643066</v>
      </c>
      <c r="C946" s="581" t="str">
        <f t="shared" si="56"/>
        <v>30.09.2024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АРОМА АД</v>
      </c>
      <c r="B947" s="105" t="str">
        <f t="shared" si="55"/>
        <v>831643066</v>
      </c>
      <c r="C947" s="581" t="str">
        <f t="shared" si="56"/>
        <v>30.09.2024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АРОМА АД</v>
      </c>
      <c r="B948" s="105" t="str">
        <f t="shared" si="55"/>
        <v>831643066</v>
      </c>
      <c r="C948" s="581" t="str">
        <f t="shared" si="56"/>
        <v>30.09.2024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АРОМА АД</v>
      </c>
      <c r="B949" s="105" t="str">
        <f t="shared" si="55"/>
        <v>831643066</v>
      </c>
      <c r="C949" s="581" t="str">
        <f t="shared" si="56"/>
        <v>30.09.2024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АРОМА АД</v>
      </c>
      <c r="B950" s="105" t="str">
        <f t="shared" si="55"/>
        <v>831643066</v>
      </c>
      <c r="C950" s="581" t="str">
        <f t="shared" si="56"/>
        <v>30.09.2024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АРОМА АД</v>
      </c>
      <c r="B951" s="105" t="str">
        <f t="shared" si="55"/>
        <v>831643066</v>
      </c>
      <c r="C951" s="581" t="str">
        <f t="shared" si="56"/>
        <v>30.09.2024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АРОМА АД</v>
      </c>
      <c r="B952" s="105" t="str">
        <f t="shared" si="55"/>
        <v>831643066</v>
      </c>
      <c r="C952" s="581" t="str">
        <f t="shared" si="56"/>
        <v>30.09.2024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АРОМА АД</v>
      </c>
      <c r="B953" s="105" t="str">
        <f t="shared" si="55"/>
        <v>831643066</v>
      </c>
      <c r="C953" s="581" t="str">
        <f t="shared" si="56"/>
        <v>30.09.2024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АРОМА АД</v>
      </c>
      <c r="B954" s="105" t="str">
        <f t="shared" si="55"/>
        <v>831643066</v>
      </c>
      <c r="C954" s="581" t="str">
        <f t="shared" si="56"/>
        <v>30.09.2024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АРОМА АД</v>
      </c>
      <c r="B955" s="105" t="str">
        <f t="shared" si="55"/>
        <v>831643066</v>
      </c>
      <c r="C955" s="581" t="str">
        <f t="shared" si="56"/>
        <v>30.09.2024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0</v>
      </c>
    </row>
    <row r="956" spans="1:8">
      <c r="A956" s="105" t="str">
        <f t="shared" si="54"/>
        <v>АРОМА АД</v>
      </c>
      <c r="B956" s="105" t="str">
        <f t="shared" si="55"/>
        <v>831643066</v>
      </c>
      <c r="C956" s="581" t="str">
        <f t="shared" si="56"/>
        <v>30.09.2024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 t="str">
        <f t="shared" si="54"/>
        <v>АРОМА АД</v>
      </c>
      <c r="B957" s="105" t="str">
        <f t="shared" si="55"/>
        <v>831643066</v>
      </c>
      <c r="C957" s="581" t="str">
        <f t="shared" si="56"/>
        <v>30.09.2024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АРОМА АД</v>
      </c>
      <c r="B958" s="105" t="str">
        <f t="shared" si="55"/>
        <v>831643066</v>
      </c>
      <c r="C958" s="581" t="str">
        <f t="shared" si="56"/>
        <v>30.09.2024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АРОМА АД</v>
      </c>
      <c r="B959" s="105" t="str">
        <f t="shared" si="55"/>
        <v>831643066</v>
      </c>
      <c r="C959" s="581" t="str">
        <f t="shared" si="56"/>
        <v>30.09.2024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0</v>
      </c>
    </row>
    <row r="960" spans="1:8">
      <c r="A960" s="105" t="str">
        <f t="shared" si="54"/>
        <v>АРОМА АД</v>
      </c>
      <c r="B960" s="105" t="str">
        <f t="shared" si="55"/>
        <v>831643066</v>
      </c>
      <c r="C960" s="581" t="str">
        <f t="shared" si="56"/>
        <v>30.09.2024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АРОМА АД</v>
      </c>
      <c r="B961" s="105" t="str">
        <f t="shared" si="55"/>
        <v>831643066</v>
      </c>
      <c r="C961" s="581" t="str">
        <f t="shared" si="56"/>
        <v>30.09.2024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АРОМА АД</v>
      </c>
      <c r="B962" s="105" t="str">
        <f t="shared" si="55"/>
        <v>831643066</v>
      </c>
      <c r="C962" s="581" t="str">
        <f t="shared" si="56"/>
        <v>30.09.2024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АРОМА АД</v>
      </c>
      <c r="B963" s="105" t="str">
        <f t="shared" si="55"/>
        <v>831643066</v>
      </c>
      <c r="C963" s="581" t="str">
        <f t="shared" si="56"/>
        <v>30.09.2024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АРОМА АД</v>
      </c>
      <c r="B964" s="105" t="str">
        <f t="shared" si="55"/>
        <v>831643066</v>
      </c>
      <c r="C964" s="581" t="str">
        <f t="shared" si="56"/>
        <v>30.09.2024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АРОМА АД</v>
      </c>
      <c r="B965" s="105" t="str">
        <f t="shared" si="55"/>
        <v>831643066</v>
      </c>
      <c r="C965" s="581" t="str">
        <f t="shared" si="56"/>
        <v>30.09.2024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АРОМА АД</v>
      </c>
      <c r="B966" s="105" t="str">
        <f t="shared" si="55"/>
        <v>831643066</v>
      </c>
      <c r="C966" s="581" t="str">
        <f t="shared" si="56"/>
        <v>30.09.2024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АРОМА АД</v>
      </c>
      <c r="B967" s="105" t="str">
        <f t="shared" si="55"/>
        <v>831643066</v>
      </c>
      <c r="C967" s="581" t="str">
        <f t="shared" si="56"/>
        <v>30.09.2024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АРОМА АД</v>
      </c>
      <c r="B968" s="105" t="str">
        <f t="shared" si="55"/>
        <v>831643066</v>
      </c>
      <c r="C968" s="581" t="str">
        <f t="shared" si="56"/>
        <v>30.09.2024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АРОМА АД</v>
      </c>
      <c r="B969" s="105" t="str">
        <f t="shared" si="55"/>
        <v>831643066</v>
      </c>
      <c r="C969" s="581" t="str">
        <f t="shared" si="56"/>
        <v>30.09.2024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АРОМА АД</v>
      </c>
      <c r="B970" s="105" t="str">
        <f t="shared" si="55"/>
        <v>831643066</v>
      </c>
      <c r="C970" s="581" t="str">
        <f t="shared" si="56"/>
        <v>30.09.2024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АРОМА АД</v>
      </c>
      <c r="B971" s="105" t="str">
        <f t="shared" si="55"/>
        <v>831643066</v>
      </c>
      <c r="C971" s="581" t="str">
        <f t="shared" si="56"/>
        <v>30.09.2024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АРОМА АД</v>
      </c>
      <c r="B972" s="105" t="str">
        <f t="shared" si="55"/>
        <v>831643066</v>
      </c>
      <c r="C972" s="581" t="str">
        <f t="shared" si="56"/>
        <v>30.09.2024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АРОМА АД</v>
      </c>
      <c r="B973" s="105" t="str">
        <f t="shared" si="55"/>
        <v>831643066</v>
      </c>
      <c r="C973" s="581" t="str">
        <f t="shared" si="56"/>
        <v>30.09.2024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АРОМА АД</v>
      </c>
      <c r="B974" s="105" t="str">
        <f t="shared" si="55"/>
        <v>831643066</v>
      </c>
      <c r="C974" s="581" t="str">
        <f t="shared" si="56"/>
        <v>30.09.2024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0</v>
      </c>
    </row>
    <row r="975" spans="1:8">
      <c r="A975" s="105" t="str">
        <f t="shared" si="54"/>
        <v>АРОМА АД</v>
      </c>
      <c r="B975" s="105" t="str">
        <f t="shared" si="55"/>
        <v>831643066</v>
      </c>
      <c r="C975" s="581" t="str">
        <f t="shared" si="56"/>
        <v>30.09.2024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0</v>
      </c>
    </row>
    <row r="976" spans="1:8">
      <c r="A976" s="105" t="str">
        <f t="shared" ref="A976:A1039" si="57">pdeName</f>
        <v>АРОМА АД</v>
      </c>
      <c r="B976" s="105" t="str">
        <f t="shared" ref="B976:B1039" si="58">pdeBulstat</f>
        <v>831643066</v>
      </c>
      <c r="C976" s="581" t="str">
        <f t="shared" ref="C976:C1039" si="59">endDate</f>
        <v>30.09.2024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АРОМА АД</v>
      </c>
      <c r="B977" s="105" t="str">
        <f t="shared" si="58"/>
        <v>831643066</v>
      </c>
      <c r="C977" s="581" t="str">
        <f t="shared" si="59"/>
        <v>30.09.2024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АРОМА АД</v>
      </c>
      <c r="B978" s="105" t="str">
        <f t="shared" si="58"/>
        <v>831643066</v>
      </c>
      <c r="C978" s="581" t="str">
        <f t="shared" si="59"/>
        <v>30.09.2024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АРОМА АД</v>
      </c>
      <c r="B979" s="105" t="str">
        <f t="shared" si="58"/>
        <v>831643066</v>
      </c>
      <c r="C979" s="581" t="str">
        <f t="shared" si="59"/>
        <v>30.09.2024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АРОМА АД</v>
      </c>
      <c r="B980" s="105" t="str">
        <f t="shared" si="58"/>
        <v>831643066</v>
      </c>
      <c r="C980" s="581" t="str">
        <f t="shared" si="59"/>
        <v>30.09.2024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АРОМА АД</v>
      </c>
      <c r="B981" s="105" t="str">
        <f t="shared" si="58"/>
        <v>831643066</v>
      </c>
      <c r="C981" s="581" t="str">
        <f t="shared" si="59"/>
        <v>30.09.2024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АРОМА АД</v>
      </c>
      <c r="B982" s="105" t="str">
        <f t="shared" si="58"/>
        <v>831643066</v>
      </c>
      <c r="C982" s="581" t="str">
        <f t="shared" si="59"/>
        <v>30.09.2024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АРОМА АД</v>
      </c>
      <c r="B983" s="105" t="str">
        <f t="shared" si="58"/>
        <v>831643066</v>
      </c>
      <c r="C983" s="581" t="str">
        <f t="shared" si="59"/>
        <v>30.09.2024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АРОМА АД</v>
      </c>
      <c r="B984" s="105" t="str">
        <f t="shared" si="58"/>
        <v>831643066</v>
      </c>
      <c r="C984" s="581" t="str">
        <f t="shared" si="59"/>
        <v>30.09.2024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АРОМА АД</v>
      </c>
      <c r="B985" s="105" t="str">
        <f t="shared" si="58"/>
        <v>831643066</v>
      </c>
      <c r="C985" s="581" t="str">
        <f t="shared" si="59"/>
        <v>30.09.2024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АРОМА АД</v>
      </c>
      <c r="B986" s="105" t="str">
        <f t="shared" si="58"/>
        <v>831643066</v>
      </c>
      <c r="C986" s="581" t="str">
        <f t="shared" si="59"/>
        <v>30.09.2024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АРОМА АД</v>
      </c>
      <c r="B987" s="105" t="str">
        <f t="shared" si="58"/>
        <v>831643066</v>
      </c>
      <c r="C987" s="581" t="str">
        <f t="shared" si="59"/>
        <v>30.09.2024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2544</v>
      </c>
    </row>
    <row r="988" spans="1:8">
      <c r="A988" s="105" t="str">
        <f t="shared" si="57"/>
        <v>АРОМА АД</v>
      </c>
      <c r="B988" s="105" t="str">
        <f t="shared" si="58"/>
        <v>831643066</v>
      </c>
      <c r="C988" s="581" t="str">
        <f t="shared" si="59"/>
        <v>30.09.2024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АРОМА АД</v>
      </c>
      <c r="B989" s="105" t="str">
        <f t="shared" si="58"/>
        <v>831643066</v>
      </c>
      <c r="C989" s="581" t="str">
        <f t="shared" si="59"/>
        <v>30.09.2024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2544</v>
      </c>
    </row>
    <row r="990" spans="1:8">
      <c r="A990" s="105" t="str">
        <f t="shared" si="57"/>
        <v>АРОМА АД</v>
      </c>
      <c r="B990" s="105" t="str">
        <f t="shared" si="58"/>
        <v>831643066</v>
      </c>
      <c r="C990" s="581" t="str">
        <f t="shared" si="59"/>
        <v>30.09.2024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АРОМА АД</v>
      </c>
      <c r="B991" s="105" t="str">
        <f t="shared" si="58"/>
        <v>831643066</v>
      </c>
      <c r="C991" s="581" t="str">
        <f t="shared" si="59"/>
        <v>30.09.2024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2369</v>
      </c>
    </row>
    <row r="992" spans="1:8">
      <c r="A992" s="105" t="str">
        <f t="shared" si="57"/>
        <v>АРОМА АД</v>
      </c>
      <c r="B992" s="105" t="str">
        <f t="shared" si="58"/>
        <v>831643066</v>
      </c>
      <c r="C992" s="581" t="str">
        <f t="shared" si="59"/>
        <v>30.09.2024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258</v>
      </c>
    </row>
    <row r="993" spans="1:8">
      <c r="A993" s="105" t="str">
        <f t="shared" si="57"/>
        <v>АРОМА АД</v>
      </c>
      <c r="B993" s="105" t="str">
        <f t="shared" si="58"/>
        <v>831643066</v>
      </c>
      <c r="C993" s="581" t="str">
        <f t="shared" si="59"/>
        <v>30.09.2024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АРОМА АД</v>
      </c>
      <c r="B994" s="105" t="str">
        <f t="shared" si="58"/>
        <v>831643066</v>
      </c>
      <c r="C994" s="581" t="str">
        <f t="shared" si="59"/>
        <v>30.09.2024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АРОМА АД</v>
      </c>
      <c r="B995" s="105" t="str">
        <f t="shared" si="58"/>
        <v>831643066</v>
      </c>
      <c r="C995" s="581" t="str">
        <f t="shared" si="59"/>
        <v>30.09.2024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АРОМА АД</v>
      </c>
      <c r="B996" s="105" t="str">
        <f t="shared" si="58"/>
        <v>831643066</v>
      </c>
      <c r="C996" s="581" t="str">
        <f t="shared" si="59"/>
        <v>30.09.2024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116</v>
      </c>
    </row>
    <row r="997" spans="1:8">
      <c r="A997" s="105" t="str">
        <f t="shared" si="57"/>
        <v>АРОМА АД</v>
      </c>
      <c r="B997" s="105" t="str">
        <f t="shared" si="58"/>
        <v>831643066</v>
      </c>
      <c r="C997" s="581" t="str">
        <f t="shared" si="59"/>
        <v>30.09.2024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АРОМА АД</v>
      </c>
      <c r="B998" s="105" t="str">
        <f t="shared" si="58"/>
        <v>831643066</v>
      </c>
      <c r="C998" s="581" t="str">
        <f t="shared" si="59"/>
        <v>30.09.2024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78</v>
      </c>
    </row>
    <row r="999" spans="1:8">
      <c r="A999" s="105" t="str">
        <f t="shared" si="57"/>
        <v>АРОМА АД</v>
      </c>
      <c r="B999" s="105" t="str">
        <f t="shared" si="58"/>
        <v>831643066</v>
      </c>
      <c r="C999" s="581" t="str">
        <f t="shared" si="59"/>
        <v>30.09.2024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АРОМА АД</v>
      </c>
      <c r="B1000" s="105" t="str">
        <f t="shared" si="58"/>
        <v>831643066</v>
      </c>
      <c r="C1000" s="581" t="str">
        <f t="shared" si="59"/>
        <v>30.09.2024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38</v>
      </c>
    </row>
    <row r="1001" spans="1:8">
      <c r="A1001" s="105" t="str">
        <f t="shared" si="57"/>
        <v>АРОМА АД</v>
      </c>
      <c r="B1001" s="105" t="str">
        <f t="shared" si="58"/>
        <v>831643066</v>
      </c>
      <c r="C1001" s="581" t="str">
        <f t="shared" si="59"/>
        <v>30.09.2024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118</v>
      </c>
    </row>
    <row r="1002" spans="1:8">
      <c r="A1002" s="105" t="str">
        <f t="shared" si="57"/>
        <v>АРОМА АД</v>
      </c>
      <c r="B1002" s="105" t="str">
        <f t="shared" si="58"/>
        <v>831643066</v>
      </c>
      <c r="C1002" s="581" t="str">
        <f t="shared" si="59"/>
        <v>30.09.2024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АРОМА АД</v>
      </c>
      <c r="B1003" s="105" t="str">
        <f t="shared" si="58"/>
        <v>831643066</v>
      </c>
      <c r="C1003" s="581" t="str">
        <f t="shared" si="59"/>
        <v>30.09.2024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АРОМА АД</v>
      </c>
      <c r="B1004" s="105" t="str">
        <f t="shared" si="58"/>
        <v>831643066</v>
      </c>
      <c r="C1004" s="581" t="str">
        <f t="shared" si="59"/>
        <v>30.09.2024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АРОМА АД</v>
      </c>
      <c r="B1005" s="105" t="str">
        <f t="shared" si="58"/>
        <v>831643066</v>
      </c>
      <c r="C1005" s="581" t="str">
        <f t="shared" si="59"/>
        <v>30.09.2024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118</v>
      </c>
    </row>
    <row r="1006" spans="1:8">
      <c r="A1006" s="105" t="str">
        <f t="shared" si="57"/>
        <v>АРОМА АД</v>
      </c>
      <c r="B1006" s="105" t="str">
        <f t="shared" si="58"/>
        <v>831643066</v>
      </c>
      <c r="C1006" s="581" t="str">
        <f t="shared" si="59"/>
        <v>30.09.2024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5405</v>
      </c>
    </row>
    <row r="1007" spans="1:8">
      <c r="A1007" s="105" t="str">
        <f t="shared" si="57"/>
        <v>АРОМА АД</v>
      </c>
      <c r="B1007" s="105" t="str">
        <f t="shared" si="58"/>
        <v>831643066</v>
      </c>
      <c r="C1007" s="581" t="str">
        <f t="shared" si="59"/>
        <v>30.09.2024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5405</v>
      </c>
    </row>
    <row r="1008" spans="1:8">
      <c r="A1008" s="105" t="str">
        <f t="shared" si="57"/>
        <v>АРОМА АД</v>
      </c>
      <c r="B1008" s="105" t="str">
        <f t="shared" si="58"/>
        <v>831643066</v>
      </c>
      <c r="C1008" s="581" t="str">
        <f t="shared" si="59"/>
        <v>30.09.2024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АРОМА АД</v>
      </c>
      <c r="B1009" s="105" t="str">
        <f t="shared" si="58"/>
        <v>831643066</v>
      </c>
      <c r="C1009" s="581" t="str">
        <f t="shared" si="59"/>
        <v>30.09.2024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АРОМА АД</v>
      </c>
      <c r="B1010" s="105" t="str">
        <f t="shared" si="58"/>
        <v>831643066</v>
      </c>
      <c r="C1010" s="581" t="str">
        <f t="shared" si="59"/>
        <v>30.09.2024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АРОМА АД</v>
      </c>
      <c r="B1011" s="105" t="str">
        <f t="shared" si="58"/>
        <v>831643066</v>
      </c>
      <c r="C1011" s="581" t="str">
        <f t="shared" si="59"/>
        <v>30.09.2024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АРОМА АД</v>
      </c>
      <c r="B1012" s="105" t="str">
        <f t="shared" si="58"/>
        <v>831643066</v>
      </c>
      <c r="C1012" s="581" t="str">
        <f t="shared" si="59"/>
        <v>30.09.2024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2291</v>
      </c>
    </row>
    <row r="1013" spans="1:8">
      <c r="A1013" s="105" t="str">
        <f t="shared" si="57"/>
        <v>АРОМА АД</v>
      </c>
      <c r="B1013" s="105" t="str">
        <f t="shared" si="58"/>
        <v>831643066</v>
      </c>
      <c r="C1013" s="581" t="str">
        <f t="shared" si="59"/>
        <v>30.09.2024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2291</v>
      </c>
    </row>
    <row r="1014" spans="1:8">
      <c r="A1014" s="105" t="str">
        <f t="shared" si="57"/>
        <v>АРОМА АД</v>
      </c>
      <c r="B1014" s="105" t="str">
        <f t="shared" si="58"/>
        <v>831643066</v>
      </c>
      <c r="C1014" s="581" t="str">
        <f t="shared" si="59"/>
        <v>30.09.2024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АРОМА АД</v>
      </c>
      <c r="B1015" s="105" t="str">
        <f t="shared" si="58"/>
        <v>831643066</v>
      </c>
      <c r="C1015" s="581" t="str">
        <f t="shared" si="59"/>
        <v>30.09.2024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АРОМА АД</v>
      </c>
      <c r="B1016" s="105" t="str">
        <f t="shared" si="58"/>
        <v>831643066</v>
      </c>
      <c r="C1016" s="581" t="str">
        <f t="shared" si="59"/>
        <v>30.09.2024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АРОМА АД</v>
      </c>
      <c r="B1017" s="105" t="str">
        <f t="shared" si="58"/>
        <v>831643066</v>
      </c>
      <c r="C1017" s="581" t="str">
        <f t="shared" si="59"/>
        <v>30.09.2024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АРОМА АД</v>
      </c>
      <c r="B1018" s="105" t="str">
        <f t="shared" si="58"/>
        <v>831643066</v>
      </c>
      <c r="C1018" s="581" t="str">
        <f t="shared" si="59"/>
        <v>30.09.2024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АРОМА АД</v>
      </c>
      <c r="B1019" s="105" t="str">
        <f t="shared" si="58"/>
        <v>831643066</v>
      </c>
      <c r="C1019" s="581" t="str">
        <f t="shared" si="59"/>
        <v>30.09.2024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 t="str">
        <f t="shared" si="57"/>
        <v>АРОМА АД</v>
      </c>
      <c r="B1020" s="105" t="str">
        <f t="shared" si="58"/>
        <v>831643066</v>
      </c>
      <c r="C1020" s="581" t="str">
        <f t="shared" si="59"/>
        <v>30.09.2024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992</v>
      </c>
    </row>
    <row r="1021" spans="1:8">
      <c r="A1021" s="105" t="str">
        <f t="shared" si="57"/>
        <v>АРОМА АД</v>
      </c>
      <c r="B1021" s="105" t="str">
        <f t="shared" si="58"/>
        <v>831643066</v>
      </c>
      <c r="C1021" s="581" t="str">
        <f t="shared" si="59"/>
        <v>30.09.2024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АРОМА АД</v>
      </c>
      <c r="B1022" s="105" t="str">
        <f t="shared" si="58"/>
        <v>831643066</v>
      </c>
      <c r="C1022" s="581" t="str">
        <f t="shared" si="59"/>
        <v>30.09.2024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3283</v>
      </c>
    </row>
    <row r="1023" spans="1:8">
      <c r="A1023" s="105" t="str">
        <f t="shared" si="57"/>
        <v>АРОМА АД</v>
      </c>
      <c r="B1023" s="105" t="str">
        <f t="shared" si="58"/>
        <v>831643066</v>
      </c>
      <c r="C1023" s="581" t="str">
        <f t="shared" si="59"/>
        <v>30.09.2024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81</v>
      </c>
    </row>
    <row r="1024" spans="1:8">
      <c r="A1024" s="105" t="str">
        <f t="shared" si="57"/>
        <v>АРОМА АД</v>
      </c>
      <c r="B1024" s="105" t="str">
        <f t="shared" si="58"/>
        <v>831643066</v>
      </c>
      <c r="C1024" s="581" t="str">
        <f t="shared" si="59"/>
        <v>30.09.2024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15</v>
      </c>
    </row>
    <row r="1025" spans="1:8">
      <c r="A1025" s="105" t="str">
        <f t="shared" si="57"/>
        <v>АРОМА АД</v>
      </c>
      <c r="B1025" s="105" t="str">
        <f t="shared" si="58"/>
        <v>831643066</v>
      </c>
      <c r="C1025" s="581" t="str">
        <f t="shared" si="59"/>
        <v>30.09.2024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15</v>
      </c>
    </row>
    <row r="1026" spans="1:8">
      <c r="A1026" s="105" t="str">
        <f t="shared" si="57"/>
        <v>АРОМА АД</v>
      </c>
      <c r="B1026" s="105" t="str">
        <f t="shared" si="58"/>
        <v>831643066</v>
      </c>
      <c r="C1026" s="581" t="str">
        <f t="shared" si="59"/>
        <v>30.09.2024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АРОМА АД</v>
      </c>
      <c r="B1027" s="105" t="str">
        <f t="shared" si="58"/>
        <v>831643066</v>
      </c>
      <c r="C1027" s="581" t="str">
        <f t="shared" si="59"/>
        <v>30.09.2024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АРОМА АД</v>
      </c>
      <c r="B1028" s="105" t="str">
        <f t="shared" si="58"/>
        <v>831643066</v>
      </c>
      <c r="C1028" s="581" t="str">
        <f t="shared" si="59"/>
        <v>30.09.2024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АРОМА АД</v>
      </c>
      <c r="B1029" s="105" t="str">
        <f t="shared" si="58"/>
        <v>831643066</v>
      </c>
      <c r="C1029" s="581" t="str">
        <f t="shared" si="59"/>
        <v>30.09.2024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АРОМА АД</v>
      </c>
      <c r="B1030" s="105" t="str">
        <f t="shared" si="58"/>
        <v>831643066</v>
      </c>
      <c r="C1030" s="581" t="str">
        <f t="shared" si="59"/>
        <v>30.09.2024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АРОМА АД</v>
      </c>
      <c r="B1031" s="105" t="str">
        <f t="shared" si="58"/>
        <v>831643066</v>
      </c>
      <c r="C1031" s="581" t="str">
        <f t="shared" si="59"/>
        <v>30.09.2024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АРОМА АД</v>
      </c>
      <c r="B1032" s="105" t="str">
        <f t="shared" si="58"/>
        <v>831643066</v>
      </c>
      <c r="C1032" s="581" t="str">
        <f t="shared" si="59"/>
        <v>30.09.2024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АРОМА АД</v>
      </c>
      <c r="B1033" s="105" t="str">
        <f t="shared" si="58"/>
        <v>831643066</v>
      </c>
      <c r="C1033" s="581" t="str">
        <f t="shared" si="59"/>
        <v>30.09.2024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1375</v>
      </c>
    </row>
    <row r="1034" spans="1:8">
      <c r="A1034" s="105" t="str">
        <f t="shared" si="57"/>
        <v>АРОМА АД</v>
      </c>
      <c r="B1034" s="105" t="str">
        <f t="shared" si="58"/>
        <v>831643066</v>
      </c>
      <c r="C1034" s="581" t="str">
        <f t="shared" si="59"/>
        <v>30.09.2024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АРОМА АД</v>
      </c>
      <c r="B1035" s="105" t="str">
        <f t="shared" si="58"/>
        <v>831643066</v>
      </c>
      <c r="C1035" s="581" t="str">
        <f t="shared" si="59"/>
        <v>30.09.2024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АРОМА АД</v>
      </c>
      <c r="B1036" s="105" t="str">
        <f t="shared" si="58"/>
        <v>831643066</v>
      </c>
      <c r="C1036" s="581" t="str">
        <f t="shared" si="59"/>
        <v>30.09.2024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1375</v>
      </c>
    </row>
    <row r="1037" spans="1:8">
      <c r="A1037" s="105" t="str">
        <f t="shared" si="57"/>
        <v>АРОМА АД</v>
      </c>
      <c r="B1037" s="105" t="str">
        <f t="shared" si="58"/>
        <v>831643066</v>
      </c>
      <c r="C1037" s="581" t="str">
        <f t="shared" si="59"/>
        <v>30.09.2024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АРОМА АД</v>
      </c>
      <c r="B1038" s="105" t="str">
        <f t="shared" si="58"/>
        <v>831643066</v>
      </c>
      <c r="C1038" s="581" t="str">
        <f t="shared" si="59"/>
        <v>30.09.2024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4375</v>
      </c>
    </row>
    <row r="1039" spans="1:8">
      <c r="A1039" s="105" t="str">
        <f t="shared" si="57"/>
        <v>АРОМА АД</v>
      </c>
      <c r="B1039" s="105" t="str">
        <f t="shared" si="58"/>
        <v>831643066</v>
      </c>
      <c r="C1039" s="581" t="str">
        <f t="shared" si="59"/>
        <v>30.09.2024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АРОМА АД</v>
      </c>
      <c r="B1040" s="105" t="str">
        <f t="shared" ref="B1040:B1103" si="61">pdeBulstat</f>
        <v>831643066</v>
      </c>
      <c r="C1040" s="581" t="str">
        <f t="shared" ref="C1040:C1103" si="62">endDate</f>
        <v>30.09.2024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2842</v>
      </c>
    </row>
    <row r="1041" spans="1:8">
      <c r="A1041" s="105" t="str">
        <f t="shared" si="60"/>
        <v>АРОМА АД</v>
      </c>
      <c r="B1041" s="105" t="str">
        <f t="shared" si="61"/>
        <v>831643066</v>
      </c>
      <c r="C1041" s="581" t="str">
        <f t="shared" si="62"/>
        <v>30.09.2024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463</v>
      </c>
    </row>
    <row r="1042" spans="1:8">
      <c r="A1042" s="105" t="str">
        <f t="shared" si="60"/>
        <v>АРОМА АД</v>
      </c>
      <c r="B1042" s="105" t="str">
        <f t="shared" si="61"/>
        <v>831643066</v>
      </c>
      <c r="C1042" s="581" t="str">
        <f t="shared" si="62"/>
        <v>30.09.2024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794</v>
      </c>
    </row>
    <row r="1043" spans="1:8">
      <c r="A1043" s="105" t="str">
        <f t="shared" si="60"/>
        <v>АРОМА АД</v>
      </c>
      <c r="B1043" s="105" t="str">
        <f t="shared" si="61"/>
        <v>831643066</v>
      </c>
      <c r="C1043" s="581" t="str">
        <f t="shared" si="62"/>
        <v>30.09.2024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85</v>
      </c>
    </row>
    <row r="1044" spans="1:8">
      <c r="A1044" s="105" t="str">
        <f t="shared" si="60"/>
        <v>АРОМА АД</v>
      </c>
      <c r="B1044" s="105" t="str">
        <f t="shared" si="61"/>
        <v>831643066</v>
      </c>
      <c r="C1044" s="581" t="str">
        <f t="shared" si="62"/>
        <v>30.09.2024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АРОМА АД</v>
      </c>
      <c r="B1045" s="105" t="str">
        <f t="shared" si="61"/>
        <v>831643066</v>
      </c>
      <c r="C1045" s="581" t="str">
        <f t="shared" si="62"/>
        <v>30.09.2024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АРОМА АД</v>
      </c>
      <c r="B1046" s="105" t="str">
        <f t="shared" si="61"/>
        <v>831643066</v>
      </c>
      <c r="C1046" s="581" t="str">
        <f t="shared" si="62"/>
        <v>30.09.2024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85</v>
      </c>
    </row>
    <row r="1047" spans="1:8">
      <c r="A1047" s="105" t="str">
        <f t="shared" si="60"/>
        <v>АРОМА АД</v>
      </c>
      <c r="B1047" s="105" t="str">
        <f t="shared" si="61"/>
        <v>831643066</v>
      </c>
      <c r="C1047" s="581" t="str">
        <f t="shared" si="62"/>
        <v>30.09.2024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191</v>
      </c>
    </row>
    <row r="1048" spans="1:8">
      <c r="A1048" s="105" t="str">
        <f t="shared" si="60"/>
        <v>АРОМА АД</v>
      </c>
      <c r="B1048" s="105" t="str">
        <f t="shared" si="61"/>
        <v>831643066</v>
      </c>
      <c r="C1048" s="581" t="str">
        <f t="shared" si="62"/>
        <v>30.09.2024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366</v>
      </c>
    </row>
    <row r="1049" spans="1:8">
      <c r="A1049" s="105" t="str">
        <f t="shared" si="60"/>
        <v>АРОМА АД</v>
      </c>
      <c r="B1049" s="105" t="str">
        <f t="shared" si="61"/>
        <v>831643066</v>
      </c>
      <c r="C1049" s="581" t="str">
        <f t="shared" si="62"/>
        <v>30.09.2024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6131</v>
      </c>
    </row>
    <row r="1050" spans="1:8">
      <c r="A1050" s="105" t="str">
        <f t="shared" si="60"/>
        <v>АРОМА АД</v>
      </c>
      <c r="B1050" s="105" t="str">
        <f t="shared" si="61"/>
        <v>831643066</v>
      </c>
      <c r="C1050" s="581" t="str">
        <f t="shared" si="62"/>
        <v>30.09.2024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9495</v>
      </c>
    </row>
    <row r="1051" spans="1:8">
      <c r="A1051" s="105" t="str">
        <f t="shared" si="60"/>
        <v>АРОМА АД</v>
      </c>
      <c r="B1051" s="105" t="str">
        <f t="shared" si="61"/>
        <v>831643066</v>
      </c>
      <c r="C1051" s="581" t="str">
        <f t="shared" si="62"/>
        <v>30.09.2024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АРОМА АД</v>
      </c>
      <c r="B1052" s="105" t="str">
        <f t="shared" si="61"/>
        <v>831643066</v>
      </c>
      <c r="C1052" s="581" t="str">
        <f t="shared" si="62"/>
        <v>30.09.2024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АРОМА АД</v>
      </c>
      <c r="B1053" s="105" t="str">
        <f t="shared" si="61"/>
        <v>831643066</v>
      </c>
      <c r="C1053" s="581" t="str">
        <f t="shared" si="62"/>
        <v>30.09.2024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АРОМА АД</v>
      </c>
      <c r="B1054" s="105" t="str">
        <f t="shared" si="61"/>
        <v>831643066</v>
      </c>
      <c r="C1054" s="581" t="str">
        <f t="shared" si="62"/>
        <v>30.09.2024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АРОМА АД</v>
      </c>
      <c r="B1055" s="105" t="str">
        <f t="shared" si="61"/>
        <v>831643066</v>
      </c>
      <c r="C1055" s="581" t="str">
        <f t="shared" si="62"/>
        <v>30.09.2024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АРОМА АД</v>
      </c>
      <c r="B1056" s="105" t="str">
        <f t="shared" si="61"/>
        <v>831643066</v>
      </c>
      <c r="C1056" s="581" t="str">
        <f t="shared" si="62"/>
        <v>30.09.2024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АРОМА АД</v>
      </c>
      <c r="B1057" s="105" t="str">
        <f t="shared" si="61"/>
        <v>831643066</v>
      </c>
      <c r="C1057" s="581" t="str">
        <f t="shared" si="62"/>
        <v>30.09.2024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АРОМА АД</v>
      </c>
      <c r="B1058" s="105" t="str">
        <f t="shared" si="61"/>
        <v>831643066</v>
      </c>
      <c r="C1058" s="581" t="str">
        <f t="shared" si="62"/>
        <v>30.09.2024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АРОМА АД</v>
      </c>
      <c r="B1059" s="105" t="str">
        <f t="shared" si="61"/>
        <v>831643066</v>
      </c>
      <c r="C1059" s="581" t="str">
        <f t="shared" si="62"/>
        <v>30.09.2024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АРОМА АД</v>
      </c>
      <c r="B1060" s="105" t="str">
        <f t="shared" si="61"/>
        <v>831643066</v>
      </c>
      <c r="C1060" s="581" t="str">
        <f t="shared" si="62"/>
        <v>30.09.2024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АРОМА АД</v>
      </c>
      <c r="B1061" s="105" t="str">
        <f t="shared" si="61"/>
        <v>831643066</v>
      </c>
      <c r="C1061" s="581" t="str">
        <f t="shared" si="62"/>
        <v>30.09.2024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АРОМА АД</v>
      </c>
      <c r="B1062" s="105" t="str">
        <f t="shared" si="61"/>
        <v>831643066</v>
      </c>
      <c r="C1062" s="581" t="str">
        <f t="shared" si="62"/>
        <v>30.09.2024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АРОМА АД</v>
      </c>
      <c r="B1063" s="105" t="str">
        <f t="shared" si="61"/>
        <v>831643066</v>
      </c>
      <c r="C1063" s="581" t="str">
        <f t="shared" si="62"/>
        <v>30.09.2024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АРОМА АД</v>
      </c>
      <c r="B1064" s="105" t="str">
        <f t="shared" si="61"/>
        <v>831643066</v>
      </c>
      <c r="C1064" s="581" t="str">
        <f t="shared" si="62"/>
        <v>30.09.2024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АРОМА АД</v>
      </c>
      <c r="B1065" s="105" t="str">
        <f t="shared" si="61"/>
        <v>831643066</v>
      </c>
      <c r="C1065" s="581" t="str">
        <f t="shared" si="62"/>
        <v>30.09.2024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АРОМА АД</v>
      </c>
      <c r="B1066" s="105" t="str">
        <f t="shared" si="61"/>
        <v>831643066</v>
      </c>
      <c r="C1066" s="581" t="str">
        <f t="shared" si="62"/>
        <v>30.09.2024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АРОМА АД</v>
      </c>
      <c r="B1067" s="105" t="str">
        <f t="shared" si="61"/>
        <v>831643066</v>
      </c>
      <c r="C1067" s="581" t="str">
        <f t="shared" si="62"/>
        <v>30.09.2024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АРОМА АД</v>
      </c>
      <c r="B1068" s="105" t="str">
        <f t="shared" si="61"/>
        <v>831643066</v>
      </c>
      <c r="C1068" s="581" t="str">
        <f t="shared" si="62"/>
        <v>30.09.2024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АРОМА АД</v>
      </c>
      <c r="B1069" s="105" t="str">
        <f t="shared" si="61"/>
        <v>831643066</v>
      </c>
      <c r="C1069" s="581" t="str">
        <f t="shared" si="62"/>
        <v>30.09.2024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АРОМА АД</v>
      </c>
      <c r="B1070" s="105" t="str">
        <f t="shared" si="61"/>
        <v>831643066</v>
      </c>
      <c r="C1070" s="581" t="str">
        <f t="shared" si="62"/>
        <v>30.09.2024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АРОМА АД</v>
      </c>
      <c r="B1071" s="105" t="str">
        <f t="shared" si="61"/>
        <v>831643066</v>
      </c>
      <c r="C1071" s="581" t="str">
        <f t="shared" si="62"/>
        <v>30.09.2024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АРОМА АД</v>
      </c>
      <c r="B1072" s="105" t="str">
        <f t="shared" si="61"/>
        <v>831643066</v>
      </c>
      <c r="C1072" s="581" t="str">
        <f t="shared" si="62"/>
        <v>30.09.2024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АРОМА АД</v>
      </c>
      <c r="B1073" s="105" t="str">
        <f t="shared" si="61"/>
        <v>831643066</v>
      </c>
      <c r="C1073" s="581" t="str">
        <f t="shared" si="62"/>
        <v>30.09.2024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АРОМА АД</v>
      </c>
      <c r="B1074" s="105" t="str">
        <f t="shared" si="61"/>
        <v>831643066</v>
      </c>
      <c r="C1074" s="581" t="str">
        <f t="shared" si="62"/>
        <v>30.09.2024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АРОМА АД</v>
      </c>
      <c r="B1075" s="105" t="str">
        <f t="shared" si="61"/>
        <v>831643066</v>
      </c>
      <c r="C1075" s="581" t="str">
        <f t="shared" si="62"/>
        <v>30.09.2024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АРОМА АД</v>
      </c>
      <c r="B1076" s="105" t="str">
        <f t="shared" si="61"/>
        <v>831643066</v>
      </c>
      <c r="C1076" s="581" t="str">
        <f t="shared" si="62"/>
        <v>30.09.2024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0</v>
      </c>
    </row>
    <row r="1077" spans="1:8">
      <c r="A1077" s="105" t="str">
        <f t="shared" si="60"/>
        <v>АРОМА АД</v>
      </c>
      <c r="B1077" s="105" t="str">
        <f t="shared" si="61"/>
        <v>831643066</v>
      </c>
      <c r="C1077" s="581" t="str">
        <f t="shared" si="62"/>
        <v>30.09.2024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АРОМА АД</v>
      </c>
      <c r="B1078" s="105" t="str">
        <f t="shared" si="61"/>
        <v>831643066</v>
      </c>
      <c r="C1078" s="581" t="str">
        <f t="shared" si="62"/>
        <v>30.09.2024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АРОМА АД</v>
      </c>
      <c r="B1079" s="105" t="str">
        <f t="shared" si="61"/>
        <v>831643066</v>
      </c>
      <c r="C1079" s="581" t="str">
        <f t="shared" si="62"/>
        <v>30.09.2024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АРОМА АД</v>
      </c>
      <c r="B1080" s="105" t="str">
        <f t="shared" si="61"/>
        <v>831643066</v>
      </c>
      <c r="C1080" s="581" t="str">
        <f t="shared" si="62"/>
        <v>30.09.2024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АРОМА АД</v>
      </c>
      <c r="B1081" s="105" t="str">
        <f t="shared" si="61"/>
        <v>831643066</v>
      </c>
      <c r="C1081" s="581" t="str">
        <f t="shared" si="62"/>
        <v>30.09.2024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0</v>
      </c>
    </row>
    <row r="1082" spans="1:8">
      <c r="A1082" s="105" t="str">
        <f t="shared" si="60"/>
        <v>АРОМА АД</v>
      </c>
      <c r="B1082" s="105" t="str">
        <f t="shared" si="61"/>
        <v>831643066</v>
      </c>
      <c r="C1082" s="581" t="str">
        <f t="shared" si="62"/>
        <v>30.09.2024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АРОМА АД</v>
      </c>
      <c r="B1083" s="105" t="str">
        <f t="shared" si="61"/>
        <v>831643066</v>
      </c>
      <c r="C1083" s="581" t="str">
        <f t="shared" si="62"/>
        <v>30.09.2024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0</v>
      </c>
    </row>
    <row r="1084" spans="1:8">
      <c r="A1084" s="105" t="str">
        <f t="shared" si="60"/>
        <v>АРОМА АД</v>
      </c>
      <c r="B1084" s="105" t="str">
        <f t="shared" si="61"/>
        <v>831643066</v>
      </c>
      <c r="C1084" s="581" t="str">
        <f t="shared" si="62"/>
        <v>30.09.2024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АРОМА АД</v>
      </c>
      <c r="B1085" s="105" t="str">
        <f t="shared" si="61"/>
        <v>831643066</v>
      </c>
      <c r="C1085" s="581" t="str">
        <f t="shared" si="62"/>
        <v>30.09.2024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0</v>
      </c>
    </row>
    <row r="1086" spans="1:8">
      <c r="A1086" s="105" t="str">
        <f t="shared" si="60"/>
        <v>АРОМА АД</v>
      </c>
      <c r="B1086" s="105" t="str">
        <f t="shared" si="61"/>
        <v>831643066</v>
      </c>
      <c r="C1086" s="581" t="str">
        <f t="shared" si="62"/>
        <v>30.09.2024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0</v>
      </c>
    </row>
    <row r="1087" spans="1:8">
      <c r="A1087" s="105" t="str">
        <f t="shared" si="60"/>
        <v>АРОМА АД</v>
      </c>
      <c r="B1087" s="105" t="str">
        <f t="shared" si="61"/>
        <v>831643066</v>
      </c>
      <c r="C1087" s="581" t="str">
        <f t="shared" si="62"/>
        <v>30.09.2024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АРОМА АД</v>
      </c>
      <c r="B1088" s="105" t="str">
        <f t="shared" si="61"/>
        <v>831643066</v>
      </c>
      <c r="C1088" s="581" t="str">
        <f t="shared" si="62"/>
        <v>30.09.2024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АРОМА АД</v>
      </c>
      <c r="B1089" s="105" t="str">
        <f t="shared" si="61"/>
        <v>831643066</v>
      </c>
      <c r="C1089" s="581" t="str">
        <f t="shared" si="62"/>
        <v>30.09.2024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0</v>
      </c>
    </row>
    <row r="1090" spans="1:8">
      <c r="A1090" s="105" t="str">
        <f t="shared" si="60"/>
        <v>АРОМА АД</v>
      </c>
      <c r="B1090" s="105" t="str">
        <f t="shared" si="61"/>
        <v>831643066</v>
      </c>
      <c r="C1090" s="581" t="str">
        <f t="shared" si="62"/>
        <v>30.09.2024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0</v>
      </c>
    </row>
    <row r="1091" spans="1:8">
      <c r="A1091" s="105" t="str">
        <f t="shared" si="60"/>
        <v>АРОМА АД</v>
      </c>
      <c r="B1091" s="105" t="str">
        <f t="shared" si="61"/>
        <v>831643066</v>
      </c>
      <c r="C1091" s="581" t="str">
        <f t="shared" si="62"/>
        <v>30.09.2024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0</v>
      </c>
    </row>
    <row r="1092" spans="1:8">
      <c r="A1092" s="105" t="str">
        <f t="shared" si="60"/>
        <v>АРОМА АД</v>
      </c>
      <c r="B1092" s="105" t="str">
        <f t="shared" si="61"/>
        <v>831643066</v>
      </c>
      <c r="C1092" s="581" t="str">
        <f t="shared" si="62"/>
        <v>30.09.2024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0</v>
      </c>
    </row>
    <row r="1093" spans="1:8">
      <c r="A1093" s="105" t="str">
        <f t="shared" si="60"/>
        <v>АРОМА АД</v>
      </c>
      <c r="B1093" s="105" t="str">
        <f t="shared" si="61"/>
        <v>831643066</v>
      </c>
      <c r="C1093" s="581" t="str">
        <f t="shared" si="62"/>
        <v>30.09.2024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0</v>
      </c>
    </row>
    <row r="1094" spans="1:8">
      <c r="A1094" s="105" t="str">
        <f t="shared" si="60"/>
        <v>АРОМА АД</v>
      </c>
      <c r="B1094" s="105" t="str">
        <f t="shared" si="61"/>
        <v>831643066</v>
      </c>
      <c r="C1094" s="581" t="str">
        <f t="shared" si="62"/>
        <v>30.09.2024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АРОМА АД</v>
      </c>
      <c r="B1095" s="105" t="str">
        <f t="shared" si="61"/>
        <v>831643066</v>
      </c>
      <c r="C1095" s="581" t="str">
        <f t="shared" si="62"/>
        <v>30.09.2024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АРОМА АД</v>
      </c>
      <c r="B1096" s="105" t="str">
        <f t="shared" si="61"/>
        <v>831643066</v>
      </c>
      <c r="C1096" s="581" t="str">
        <f t="shared" si="62"/>
        <v>30.09.2024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АРОМА АД</v>
      </c>
      <c r="B1097" s="105" t="str">
        <f t="shared" si="61"/>
        <v>831643066</v>
      </c>
      <c r="C1097" s="581" t="str">
        <f t="shared" si="62"/>
        <v>30.09.2024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АРОМА АД</v>
      </c>
      <c r="B1098" s="105" t="str">
        <f t="shared" si="61"/>
        <v>831643066</v>
      </c>
      <c r="C1098" s="581" t="str">
        <f t="shared" si="62"/>
        <v>30.09.2024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2291</v>
      </c>
    </row>
    <row r="1099" spans="1:8">
      <c r="A1099" s="105" t="str">
        <f t="shared" si="60"/>
        <v>АРОМА АД</v>
      </c>
      <c r="B1099" s="105" t="str">
        <f t="shared" si="61"/>
        <v>831643066</v>
      </c>
      <c r="C1099" s="581" t="str">
        <f t="shared" si="62"/>
        <v>30.09.2024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2291</v>
      </c>
    </row>
    <row r="1100" spans="1:8">
      <c r="A1100" s="105" t="str">
        <f t="shared" si="60"/>
        <v>АРОМА АД</v>
      </c>
      <c r="B1100" s="105" t="str">
        <f t="shared" si="61"/>
        <v>831643066</v>
      </c>
      <c r="C1100" s="581" t="str">
        <f t="shared" si="62"/>
        <v>30.09.2024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АРОМА АД</v>
      </c>
      <c r="B1101" s="105" t="str">
        <f t="shared" si="61"/>
        <v>831643066</v>
      </c>
      <c r="C1101" s="581" t="str">
        <f t="shared" si="62"/>
        <v>30.09.2024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АРОМА АД</v>
      </c>
      <c r="B1102" s="105" t="str">
        <f t="shared" si="61"/>
        <v>831643066</v>
      </c>
      <c r="C1102" s="581" t="str">
        <f t="shared" si="62"/>
        <v>30.09.2024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АРОМА АД</v>
      </c>
      <c r="B1103" s="105" t="str">
        <f t="shared" si="61"/>
        <v>831643066</v>
      </c>
      <c r="C1103" s="581" t="str">
        <f t="shared" si="62"/>
        <v>30.09.2024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АРОМА АД</v>
      </c>
      <c r="B1104" s="105" t="str">
        <f t="shared" ref="B1104:B1167" si="64">pdeBulstat</f>
        <v>831643066</v>
      </c>
      <c r="C1104" s="581" t="str">
        <f t="shared" ref="C1104:C1167" si="65">endDate</f>
        <v>30.09.2024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АРОМА АД</v>
      </c>
      <c r="B1105" s="105" t="str">
        <f t="shared" si="64"/>
        <v>831643066</v>
      </c>
      <c r="C1105" s="581" t="str">
        <f t="shared" si="65"/>
        <v>30.09.2024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АРОМА АД</v>
      </c>
      <c r="B1106" s="105" t="str">
        <f t="shared" si="64"/>
        <v>831643066</v>
      </c>
      <c r="C1106" s="581" t="str">
        <f t="shared" si="65"/>
        <v>30.09.2024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992</v>
      </c>
    </row>
    <row r="1107" spans="1:8">
      <c r="A1107" s="105" t="str">
        <f t="shared" si="63"/>
        <v>АРОМА АД</v>
      </c>
      <c r="B1107" s="105" t="str">
        <f t="shared" si="64"/>
        <v>831643066</v>
      </c>
      <c r="C1107" s="581" t="str">
        <f t="shared" si="65"/>
        <v>30.09.2024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АРОМА АД</v>
      </c>
      <c r="B1108" s="105" t="str">
        <f t="shared" si="64"/>
        <v>831643066</v>
      </c>
      <c r="C1108" s="581" t="str">
        <f t="shared" si="65"/>
        <v>30.09.2024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3283</v>
      </c>
    </row>
    <row r="1109" spans="1:8">
      <c r="A1109" s="105" t="str">
        <f t="shared" si="63"/>
        <v>АРОМА АД</v>
      </c>
      <c r="B1109" s="105" t="str">
        <f t="shared" si="64"/>
        <v>831643066</v>
      </c>
      <c r="C1109" s="581" t="str">
        <f t="shared" si="65"/>
        <v>30.09.2024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81</v>
      </c>
    </row>
    <row r="1110" spans="1:8">
      <c r="A1110" s="105" t="str">
        <f t="shared" si="63"/>
        <v>АРОМА АД</v>
      </c>
      <c r="B1110" s="105" t="str">
        <f t="shared" si="64"/>
        <v>831643066</v>
      </c>
      <c r="C1110" s="581" t="str">
        <f t="shared" si="65"/>
        <v>30.09.2024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15</v>
      </c>
    </row>
    <row r="1111" spans="1:8">
      <c r="A1111" s="105" t="str">
        <f t="shared" si="63"/>
        <v>АРОМА АД</v>
      </c>
      <c r="B1111" s="105" t="str">
        <f t="shared" si="64"/>
        <v>831643066</v>
      </c>
      <c r="C1111" s="581" t="str">
        <f t="shared" si="65"/>
        <v>30.09.2024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15</v>
      </c>
    </row>
    <row r="1112" spans="1:8">
      <c r="A1112" s="105" t="str">
        <f t="shared" si="63"/>
        <v>АРОМА АД</v>
      </c>
      <c r="B1112" s="105" t="str">
        <f t="shared" si="64"/>
        <v>831643066</v>
      </c>
      <c r="C1112" s="581" t="str">
        <f t="shared" si="65"/>
        <v>30.09.2024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АРОМА АД</v>
      </c>
      <c r="B1113" s="105" t="str">
        <f t="shared" si="64"/>
        <v>831643066</v>
      </c>
      <c r="C1113" s="581" t="str">
        <f t="shared" si="65"/>
        <v>30.09.2024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АРОМА АД</v>
      </c>
      <c r="B1114" s="105" t="str">
        <f t="shared" si="64"/>
        <v>831643066</v>
      </c>
      <c r="C1114" s="581" t="str">
        <f t="shared" si="65"/>
        <v>30.09.2024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АРОМА АД</v>
      </c>
      <c r="B1115" s="105" t="str">
        <f t="shared" si="64"/>
        <v>831643066</v>
      </c>
      <c r="C1115" s="581" t="str">
        <f t="shared" si="65"/>
        <v>30.09.2024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АРОМА АД</v>
      </c>
      <c r="B1116" s="105" t="str">
        <f t="shared" si="64"/>
        <v>831643066</v>
      </c>
      <c r="C1116" s="581" t="str">
        <f t="shared" si="65"/>
        <v>30.09.2024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АРОМА АД</v>
      </c>
      <c r="B1117" s="105" t="str">
        <f t="shared" si="64"/>
        <v>831643066</v>
      </c>
      <c r="C1117" s="581" t="str">
        <f t="shared" si="65"/>
        <v>30.09.2024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АРОМА АД</v>
      </c>
      <c r="B1118" s="105" t="str">
        <f t="shared" si="64"/>
        <v>831643066</v>
      </c>
      <c r="C1118" s="581" t="str">
        <f t="shared" si="65"/>
        <v>30.09.2024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АРОМА АД</v>
      </c>
      <c r="B1119" s="105" t="str">
        <f t="shared" si="64"/>
        <v>831643066</v>
      </c>
      <c r="C1119" s="581" t="str">
        <f t="shared" si="65"/>
        <v>30.09.2024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1375</v>
      </c>
    </row>
    <row r="1120" spans="1:8">
      <c r="A1120" s="105" t="str">
        <f t="shared" si="63"/>
        <v>АРОМА АД</v>
      </c>
      <c r="B1120" s="105" t="str">
        <f t="shared" si="64"/>
        <v>831643066</v>
      </c>
      <c r="C1120" s="581" t="str">
        <f t="shared" si="65"/>
        <v>30.09.2024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АРОМА АД</v>
      </c>
      <c r="B1121" s="105" t="str">
        <f t="shared" si="64"/>
        <v>831643066</v>
      </c>
      <c r="C1121" s="581" t="str">
        <f t="shared" si="65"/>
        <v>30.09.2024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АРОМА АД</v>
      </c>
      <c r="B1122" s="105" t="str">
        <f t="shared" si="64"/>
        <v>831643066</v>
      </c>
      <c r="C1122" s="581" t="str">
        <f t="shared" si="65"/>
        <v>30.09.2024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1375</v>
      </c>
    </row>
    <row r="1123" spans="1:8">
      <c r="A1123" s="105" t="str">
        <f t="shared" si="63"/>
        <v>АРОМА АД</v>
      </c>
      <c r="B1123" s="105" t="str">
        <f t="shared" si="64"/>
        <v>831643066</v>
      </c>
      <c r="C1123" s="581" t="str">
        <f t="shared" si="65"/>
        <v>30.09.2024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АРОМА АД</v>
      </c>
      <c r="B1124" s="105" t="str">
        <f t="shared" si="64"/>
        <v>831643066</v>
      </c>
      <c r="C1124" s="581" t="str">
        <f t="shared" si="65"/>
        <v>30.09.2024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4375</v>
      </c>
    </row>
    <row r="1125" spans="1:8">
      <c r="A1125" s="105" t="str">
        <f t="shared" si="63"/>
        <v>АРОМА АД</v>
      </c>
      <c r="B1125" s="105" t="str">
        <f t="shared" si="64"/>
        <v>831643066</v>
      </c>
      <c r="C1125" s="581" t="str">
        <f t="shared" si="65"/>
        <v>30.09.2024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АРОМА АД</v>
      </c>
      <c r="B1126" s="105" t="str">
        <f t="shared" si="64"/>
        <v>831643066</v>
      </c>
      <c r="C1126" s="581" t="str">
        <f t="shared" si="65"/>
        <v>30.09.2024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2842</v>
      </c>
    </row>
    <row r="1127" spans="1:8">
      <c r="A1127" s="105" t="str">
        <f t="shared" si="63"/>
        <v>АРОМА АД</v>
      </c>
      <c r="B1127" s="105" t="str">
        <f t="shared" si="64"/>
        <v>831643066</v>
      </c>
      <c r="C1127" s="581" t="str">
        <f t="shared" si="65"/>
        <v>30.09.2024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463</v>
      </c>
    </row>
    <row r="1128" spans="1:8">
      <c r="A1128" s="105" t="str">
        <f t="shared" si="63"/>
        <v>АРОМА АД</v>
      </c>
      <c r="B1128" s="105" t="str">
        <f t="shared" si="64"/>
        <v>831643066</v>
      </c>
      <c r="C1128" s="581" t="str">
        <f t="shared" si="65"/>
        <v>30.09.2024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794</v>
      </c>
    </row>
    <row r="1129" spans="1:8">
      <c r="A1129" s="105" t="str">
        <f t="shared" si="63"/>
        <v>АРОМА АД</v>
      </c>
      <c r="B1129" s="105" t="str">
        <f t="shared" si="64"/>
        <v>831643066</v>
      </c>
      <c r="C1129" s="581" t="str">
        <f t="shared" si="65"/>
        <v>30.09.2024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85</v>
      </c>
    </row>
    <row r="1130" spans="1:8">
      <c r="A1130" s="105" t="str">
        <f t="shared" si="63"/>
        <v>АРОМА АД</v>
      </c>
      <c r="B1130" s="105" t="str">
        <f t="shared" si="64"/>
        <v>831643066</v>
      </c>
      <c r="C1130" s="581" t="str">
        <f t="shared" si="65"/>
        <v>30.09.2024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АРОМА АД</v>
      </c>
      <c r="B1131" s="105" t="str">
        <f t="shared" si="64"/>
        <v>831643066</v>
      </c>
      <c r="C1131" s="581" t="str">
        <f t="shared" si="65"/>
        <v>30.09.2024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АРОМА АД</v>
      </c>
      <c r="B1132" s="105" t="str">
        <f t="shared" si="64"/>
        <v>831643066</v>
      </c>
      <c r="C1132" s="581" t="str">
        <f t="shared" si="65"/>
        <v>30.09.2024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85</v>
      </c>
    </row>
    <row r="1133" spans="1:8">
      <c r="A1133" s="105" t="str">
        <f t="shared" si="63"/>
        <v>АРОМА АД</v>
      </c>
      <c r="B1133" s="105" t="str">
        <f t="shared" si="64"/>
        <v>831643066</v>
      </c>
      <c r="C1133" s="581" t="str">
        <f t="shared" si="65"/>
        <v>30.09.2024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191</v>
      </c>
    </row>
    <row r="1134" spans="1:8">
      <c r="A1134" s="105" t="str">
        <f t="shared" si="63"/>
        <v>АРОМА АД</v>
      </c>
      <c r="B1134" s="105" t="str">
        <f t="shared" si="64"/>
        <v>831643066</v>
      </c>
      <c r="C1134" s="581" t="str">
        <f t="shared" si="65"/>
        <v>30.09.2024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366</v>
      </c>
    </row>
    <row r="1135" spans="1:8">
      <c r="A1135" s="105" t="str">
        <f t="shared" si="63"/>
        <v>АРОМА АД</v>
      </c>
      <c r="B1135" s="105" t="str">
        <f t="shared" si="64"/>
        <v>831643066</v>
      </c>
      <c r="C1135" s="581" t="str">
        <f t="shared" si="65"/>
        <v>30.09.2024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6131</v>
      </c>
    </row>
    <row r="1136" spans="1:8">
      <c r="A1136" s="105" t="str">
        <f t="shared" si="63"/>
        <v>АРОМА АД</v>
      </c>
      <c r="B1136" s="105" t="str">
        <f t="shared" si="64"/>
        <v>831643066</v>
      </c>
      <c r="C1136" s="581" t="str">
        <f t="shared" si="65"/>
        <v>30.09.2024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9495</v>
      </c>
    </row>
    <row r="1137" spans="1:8">
      <c r="A1137" s="105" t="str">
        <f t="shared" si="63"/>
        <v>АРОМА АД</v>
      </c>
      <c r="B1137" s="105" t="str">
        <f t="shared" si="64"/>
        <v>831643066</v>
      </c>
      <c r="C1137" s="581" t="str">
        <f t="shared" si="65"/>
        <v>30.09.2024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АРОМА АД</v>
      </c>
      <c r="B1138" s="105" t="str">
        <f t="shared" si="64"/>
        <v>831643066</v>
      </c>
      <c r="C1138" s="581" t="str">
        <f t="shared" si="65"/>
        <v>30.09.2024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АРОМА АД</v>
      </c>
      <c r="B1139" s="105" t="str">
        <f t="shared" si="64"/>
        <v>831643066</v>
      </c>
      <c r="C1139" s="581" t="str">
        <f t="shared" si="65"/>
        <v>30.09.2024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АРОМА АД</v>
      </c>
      <c r="B1140" s="105" t="str">
        <f t="shared" si="64"/>
        <v>831643066</v>
      </c>
      <c r="C1140" s="581" t="str">
        <f t="shared" si="65"/>
        <v>30.09.2024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АРОМА АД</v>
      </c>
      <c r="B1141" s="105" t="str">
        <f t="shared" si="64"/>
        <v>831643066</v>
      </c>
      <c r="C1141" s="581" t="str">
        <f t="shared" si="65"/>
        <v>30.09.2024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АРОМА АД</v>
      </c>
      <c r="B1142" s="105" t="str">
        <f t="shared" si="64"/>
        <v>831643066</v>
      </c>
      <c r="C1142" s="581" t="str">
        <f t="shared" si="65"/>
        <v>30.09.2024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АРОМА АД</v>
      </c>
      <c r="B1143" s="105" t="str">
        <f t="shared" si="64"/>
        <v>831643066</v>
      </c>
      <c r="C1143" s="581" t="str">
        <f t="shared" si="65"/>
        <v>30.09.2024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АРОМА АД</v>
      </c>
      <c r="B1144" s="105" t="str">
        <f t="shared" si="64"/>
        <v>831643066</v>
      </c>
      <c r="C1144" s="581" t="str">
        <f t="shared" si="65"/>
        <v>30.09.2024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АРОМА АД</v>
      </c>
      <c r="B1145" s="105" t="str">
        <f t="shared" si="64"/>
        <v>831643066</v>
      </c>
      <c r="C1145" s="581" t="str">
        <f t="shared" si="65"/>
        <v>30.09.2024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АРОМА АД</v>
      </c>
      <c r="B1146" s="105" t="str">
        <f t="shared" si="64"/>
        <v>831643066</v>
      </c>
      <c r="C1146" s="581" t="str">
        <f t="shared" si="65"/>
        <v>30.09.2024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АРОМА АД</v>
      </c>
      <c r="B1147" s="105" t="str">
        <f t="shared" si="64"/>
        <v>831643066</v>
      </c>
      <c r="C1147" s="581" t="str">
        <f t="shared" si="65"/>
        <v>30.09.2024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АРОМА АД</v>
      </c>
      <c r="B1148" s="105" t="str">
        <f t="shared" si="64"/>
        <v>831643066</v>
      </c>
      <c r="C1148" s="581" t="str">
        <f t="shared" si="65"/>
        <v>30.09.2024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АРОМА АД</v>
      </c>
      <c r="B1149" s="105" t="str">
        <f t="shared" si="64"/>
        <v>831643066</v>
      </c>
      <c r="C1149" s="581" t="str">
        <f t="shared" si="65"/>
        <v>30.09.2024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АРОМА АД</v>
      </c>
      <c r="B1150" s="105" t="str">
        <f t="shared" si="64"/>
        <v>831643066</v>
      </c>
      <c r="C1150" s="581" t="str">
        <f t="shared" si="65"/>
        <v>30.09.2024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АРОМА АД</v>
      </c>
      <c r="B1151" s="105" t="str">
        <f t="shared" si="64"/>
        <v>831643066</v>
      </c>
      <c r="C1151" s="581" t="str">
        <f t="shared" si="65"/>
        <v>30.09.2024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АРОМА АД</v>
      </c>
      <c r="B1152" s="105" t="str">
        <f t="shared" si="64"/>
        <v>831643066</v>
      </c>
      <c r="C1152" s="581" t="str">
        <f t="shared" si="65"/>
        <v>30.09.2024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АРОМА АД</v>
      </c>
      <c r="B1153" s="105" t="str">
        <f t="shared" si="64"/>
        <v>831643066</v>
      </c>
      <c r="C1153" s="581" t="str">
        <f t="shared" si="65"/>
        <v>30.09.2024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АРОМА АД</v>
      </c>
      <c r="B1154" s="105" t="str">
        <f t="shared" si="64"/>
        <v>831643066</v>
      </c>
      <c r="C1154" s="581" t="str">
        <f t="shared" si="65"/>
        <v>30.09.2024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АРОМА АД</v>
      </c>
      <c r="B1155" s="105" t="str">
        <f t="shared" si="64"/>
        <v>831643066</v>
      </c>
      <c r="C1155" s="581" t="str">
        <f t="shared" si="65"/>
        <v>30.09.2024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АРОМА АД</v>
      </c>
      <c r="B1156" s="105" t="str">
        <f t="shared" si="64"/>
        <v>831643066</v>
      </c>
      <c r="C1156" s="581" t="str">
        <f t="shared" si="65"/>
        <v>30.09.2024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АРОМА АД</v>
      </c>
      <c r="B1157" s="105" t="str">
        <f t="shared" si="64"/>
        <v>831643066</v>
      </c>
      <c r="C1157" s="581" t="str">
        <f t="shared" si="65"/>
        <v>30.09.2024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АРОМА АД</v>
      </c>
      <c r="B1158" s="105" t="str">
        <f t="shared" si="64"/>
        <v>831643066</v>
      </c>
      <c r="C1158" s="581" t="str">
        <f t="shared" si="65"/>
        <v>30.09.2024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АРОМА АД</v>
      </c>
      <c r="B1159" s="105" t="str">
        <f t="shared" si="64"/>
        <v>831643066</v>
      </c>
      <c r="C1159" s="581" t="str">
        <f t="shared" si="65"/>
        <v>30.09.2024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АРОМА АД</v>
      </c>
      <c r="B1160" s="105" t="str">
        <f t="shared" si="64"/>
        <v>831643066</v>
      </c>
      <c r="C1160" s="581" t="str">
        <f t="shared" si="65"/>
        <v>30.09.2024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АРОМА АД</v>
      </c>
      <c r="B1161" s="105" t="str">
        <f t="shared" si="64"/>
        <v>831643066</v>
      </c>
      <c r="C1161" s="581" t="str">
        <f t="shared" si="65"/>
        <v>30.09.2024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АРОМА АД</v>
      </c>
      <c r="B1162" s="105" t="str">
        <f t="shared" si="64"/>
        <v>831643066</v>
      </c>
      <c r="C1162" s="581" t="str">
        <f t="shared" si="65"/>
        <v>30.09.2024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АРОМА АД</v>
      </c>
      <c r="B1163" s="105" t="str">
        <f t="shared" si="64"/>
        <v>831643066</v>
      </c>
      <c r="C1163" s="581" t="str">
        <f t="shared" si="65"/>
        <v>30.09.2024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АРОМА АД</v>
      </c>
      <c r="B1164" s="105" t="str">
        <f t="shared" si="64"/>
        <v>831643066</v>
      </c>
      <c r="C1164" s="581" t="str">
        <f t="shared" si="65"/>
        <v>30.09.2024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АРОМА АД</v>
      </c>
      <c r="B1165" s="105" t="str">
        <f t="shared" si="64"/>
        <v>831643066</v>
      </c>
      <c r="C1165" s="581" t="str">
        <f t="shared" si="65"/>
        <v>30.09.2024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АРОМА АД</v>
      </c>
      <c r="B1166" s="105" t="str">
        <f t="shared" si="64"/>
        <v>831643066</v>
      </c>
      <c r="C1166" s="581" t="str">
        <f t="shared" si="65"/>
        <v>30.09.2024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АРОМА АД</v>
      </c>
      <c r="B1167" s="105" t="str">
        <f t="shared" si="64"/>
        <v>831643066</v>
      </c>
      <c r="C1167" s="581" t="str">
        <f t="shared" si="65"/>
        <v>30.09.2024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АРОМА АД</v>
      </c>
      <c r="B1168" s="105" t="str">
        <f t="shared" ref="B1168:B1195" si="67">pdeBulstat</f>
        <v>831643066</v>
      </c>
      <c r="C1168" s="581" t="str">
        <f t="shared" ref="C1168:C1195" si="68">endDate</f>
        <v>30.09.2024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АРОМА АД</v>
      </c>
      <c r="B1169" s="105" t="str">
        <f t="shared" si="67"/>
        <v>831643066</v>
      </c>
      <c r="C1169" s="581" t="str">
        <f t="shared" si="68"/>
        <v>30.09.2024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АРОМА АД</v>
      </c>
      <c r="B1170" s="105" t="str">
        <f t="shared" si="67"/>
        <v>831643066</v>
      </c>
      <c r="C1170" s="581" t="str">
        <f t="shared" si="68"/>
        <v>30.09.2024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АРОМА АД</v>
      </c>
      <c r="B1171" s="105" t="str">
        <f t="shared" si="67"/>
        <v>831643066</v>
      </c>
      <c r="C1171" s="581" t="str">
        <f t="shared" si="68"/>
        <v>30.09.2024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АРОМА АД</v>
      </c>
      <c r="B1172" s="105" t="str">
        <f t="shared" si="67"/>
        <v>831643066</v>
      </c>
      <c r="C1172" s="581" t="str">
        <f t="shared" si="68"/>
        <v>30.09.2024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АРОМА АД</v>
      </c>
      <c r="B1173" s="105" t="str">
        <f t="shared" si="67"/>
        <v>831643066</v>
      </c>
      <c r="C1173" s="581" t="str">
        <f t="shared" si="68"/>
        <v>30.09.2024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АРОМА АД</v>
      </c>
      <c r="B1174" s="105" t="str">
        <f t="shared" si="67"/>
        <v>831643066</v>
      </c>
      <c r="C1174" s="581" t="str">
        <f t="shared" si="68"/>
        <v>30.09.2024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АРОМА АД</v>
      </c>
      <c r="B1175" s="105" t="str">
        <f t="shared" si="67"/>
        <v>831643066</v>
      </c>
      <c r="C1175" s="581" t="str">
        <f t="shared" si="68"/>
        <v>30.09.2024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АРОМА АД</v>
      </c>
      <c r="B1176" s="105" t="str">
        <f t="shared" si="67"/>
        <v>831643066</v>
      </c>
      <c r="C1176" s="581" t="str">
        <f t="shared" si="68"/>
        <v>30.09.2024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АРОМА АД</v>
      </c>
      <c r="B1177" s="105" t="str">
        <f t="shared" si="67"/>
        <v>831643066</v>
      </c>
      <c r="C1177" s="581" t="str">
        <f t="shared" si="68"/>
        <v>30.09.2024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АРОМА АД</v>
      </c>
      <c r="B1178" s="105" t="str">
        <f t="shared" si="67"/>
        <v>831643066</v>
      </c>
      <c r="C1178" s="581" t="str">
        <f t="shared" si="68"/>
        <v>30.09.2024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АРОМА АД</v>
      </c>
      <c r="B1179" s="105" t="str">
        <f t="shared" si="67"/>
        <v>831643066</v>
      </c>
      <c r="C1179" s="581" t="str">
        <f t="shared" si="68"/>
        <v>30.09.2024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АРОМА АД</v>
      </c>
      <c r="B1180" s="105" t="str">
        <f t="shared" si="67"/>
        <v>831643066</v>
      </c>
      <c r="C1180" s="581" t="str">
        <f t="shared" si="68"/>
        <v>30.09.2024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АРОМА АД</v>
      </c>
      <c r="B1181" s="105" t="str">
        <f t="shared" si="67"/>
        <v>831643066</v>
      </c>
      <c r="C1181" s="581" t="str">
        <f t="shared" si="68"/>
        <v>30.09.2024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624</v>
      </c>
    </row>
    <row r="1182" spans="1:8">
      <c r="A1182" s="105" t="str">
        <f t="shared" si="66"/>
        <v>АРОМА АД</v>
      </c>
      <c r="B1182" s="105" t="str">
        <f t="shared" si="67"/>
        <v>831643066</v>
      </c>
      <c r="C1182" s="581" t="str">
        <f t="shared" si="68"/>
        <v>30.09.2024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1107</v>
      </c>
    </row>
    <row r="1183" spans="1:8">
      <c r="A1183" s="105" t="str">
        <f t="shared" si="66"/>
        <v>АРОМА АД</v>
      </c>
      <c r="B1183" s="105" t="str">
        <f t="shared" si="67"/>
        <v>831643066</v>
      </c>
      <c r="C1183" s="581" t="str">
        <f t="shared" si="68"/>
        <v>30.09.2024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1731</v>
      </c>
    </row>
    <row r="1184" spans="1:8">
      <c r="A1184" s="105" t="str">
        <f t="shared" si="66"/>
        <v>АРОМА АД</v>
      </c>
      <c r="B1184" s="105" t="str">
        <f t="shared" si="67"/>
        <v>831643066</v>
      </c>
      <c r="C1184" s="581" t="str">
        <f t="shared" si="68"/>
        <v>30.09.2024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АРОМА АД</v>
      </c>
      <c r="B1185" s="105" t="str">
        <f t="shared" si="67"/>
        <v>831643066</v>
      </c>
      <c r="C1185" s="581" t="str">
        <f t="shared" si="68"/>
        <v>30.09.2024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АРОМА АД</v>
      </c>
      <c r="B1186" s="105" t="str">
        <f t="shared" si="67"/>
        <v>831643066</v>
      </c>
      <c r="C1186" s="581" t="str">
        <f t="shared" si="68"/>
        <v>30.09.2024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АРОМА АД</v>
      </c>
      <c r="B1187" s="105" t="str">
        <f t="shared" si="67"/>
        <v>831643066</v>
      </c>
      <c r="C1187" s="581" t="str">
        <f t="shared" si="68"/>
        <v>30.09.2024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АРОМА АД</v>
      </c>
      <c r="B1188" s="105" t="str">
        <f t="shared" si="67"/>
        <v>831643066</v>
      </c>
      <c r="C1188" s="581" t="str">
        <f t="shared" si="68"/>
        <v>30.09.2024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АРОМА АД</v>
      </c>
      <c r="B1189" s="105" t="str">
        <f t="shared" si="67"/>
        <v>831643066</v>
      </c>
      <c r="C1189" s="581" t="str">
        <f t="shared" si="68"/>
        <v>30.09.2024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АРОМА АД</v>
      </c>
      <c r="B1190" s="105" t="str">
        <f t="shared" si="67"/>
        <v>831643066</v>
      </c>
      <c r="C1190" s="581" t="str">
        <f t="shared" si="68"/>
        <v>30.09.2024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АРОМА АД</v>
      </c>
      <c r="B1191" s="105" t="str">
        <f t="shared" si="67"/>
        <v>831643066</v>
      </c>
      <c r="C1191" s="581" t="str">
        <f t="shared" si="68"/>
        <v>30.09.2024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АРОМА АД</v>
      </c>
      <c r="B1192" s="105" t="str">
        <f t="shared" si="67"/>
        <v>831643066</v>
      </c>
      <c r="C1192" s="581" t="str">
        <f t="shared" si="68"/>
        <v>30.09.2024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АРОМА АД</v>
      </c>
      <c r="B1193" s="105" t="str">
        <f t="shared" si="67"/>
        <v>831643066</v>
      </c>
      <c r="C1193" s="581" t="str">
        <f t="shared" si="68"/>
        <v>30.09.2024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624</v>
      </c>
    </row>
    <row r="1194" spans="1:8">
      <c r="A1194" s="105" t="str">
        <f t="shared" si="66"/>
        <v>АРОМА АД</v>
      </c>
      <c r="B1194" s="105" t="str">
        <f t="shared" si="67"/>
        <v>831643066</v>
      </c>
      <c r="C1194" s="581" t="str">
        <f t="shared" si="68"/>
        <v>30.09.2024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1107</v>
      </c>
    </row>
    <row r="1195" spans="1:8">
      <c r="A1195" s="105" t="str">
        <f t="shared" si="66"/>
        <v>АРОМА АД</v>
      </c>
      <c r="B1195" s="105" t="str">
        <f t="shared" si="67"/>
        <v>831643066</v>
      </c>
      <c r="C1195" s="581" t="str">
        <f t="shared" si="68"/>
        <v>30.09.2024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1731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АРОМА АД</v>
      </c>
      <c r="B1197" s="105" t="str">
        <f t="shared" ref="B1197:B1228" si="70">pdeBulstat</f>
        <v>831643066</v>
      </c>
      <c r="C1197" s="581" t="str">
        <f t="shared" ref="C1197:C1228" si="71">endDate</f>
        <v>30.09.2024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АРОМА АД</v>
      </c>
      <c r="B1198" s="105" t="str">
        <f t="shared" si="70"/>
        <v>831643066</v>
      </c>
      <c r="C1198" s="581" t="str">
        <f t="shared" si="71"/>
        <v>30.09.2024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АРОМА АД</v>
      </c>
      <c r="B1199" s="105" t="str">
        <f t="shared" si="70"/>
        <v>831643066</v>
      </c>
      <c r="C1199" s="581" t="str">
        <f t="shared" si="71"/>
        <v>30.09.2024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АРОМА АД</v>
      </c>
      <c r="B1200" s="105" t="str">
        <f t="shared" si="70"/>
        <v>831643066</v>
      </c>
      <c r="C1200" s="581" t="str">
        <f t="shared" si="71"/>
        <v>30.09.2024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АРОМА АД</v>
      </c>
      <c r="B1201" s="105" t="str">
        <f t="shared" si="70"/>
        <v>831643066</v>
      </c>
      <c r="C1201" s="581" t="str">
        <f t="shared" si="71"/>
        <v>30.09.2024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АРОМА АД</v>
      </c>
      <c r="B1202" s="105" t="str">
        <f t="shared" si="70"/>
        <v>831643066</v>
      </c>
      <c r="C1202" s="581" t="str">
        <f t="shared" si="71"/>
        <v>30.09.2024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АРОМА АД</v>
      </c>
      <c r="B1203" s="105" t="str">
        <f t="shared" si="70"/>
        <v>831643066</v>
      </c>
      <c r="C1203" s="581" t="str">
        <f t="shared" si="71"/>
        <v>30.09.2024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АРОМА АД</v>
      </c>
      <c r="B1204" s="105" t="str">
        <f t="shared" si="70"/>
        <v>831643066</v>
      </c>
      <c r="C1204" s="581" t="str">
        <f t="shared" si="71"/>
        <v>30.09.2024</v>
      </c>
      <c r="D1204" s="105" t="s">
        <v>774</v>
      </c>
      <c r="E1204" s="105">
        <v>1</v>
      </c>
      <c r="F1204" s="105" t="s">
        <v>773</v>
      </c>
      <c r="H1204" s="498">
        <f>'Справка 8'!C21</f>
        <v>82505</v>
      </c>
    </row>
    <row r="1205" spans="1:8">
      <c r="A1205" s="105" t="str">
        <f t="shared" si="69"/>
        <v>АРОМА АД</v>
      </c>
      <c r="B1205" s="105" t="str">
        <f t="shared" si="70"/>
        <v>831643066</v>
      </c>
      <c r="C1205" s="581" t="str">
        <f t="shared" si="71"/>
        <v>30.09.2024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АРОМА АД</v>
      </c>
      <c r="B1206" s="105" t="str">
        <f t="shared" si="70"/>
        <v>831643066</v>
      </c>
      <c r="C1206" s="581" t="str">
        <f t="shared" si="71"/>
        <v>30.09.2024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АРОМА АД</v>
      </c>
      <c r="B1207" s="105" t="str">
        <f t="shared" si="70"/>
        <v>831643066</v>
      </c>
      <c r="C1207" s="581" t="str">
        <f t="shared" si="71"/>
        <v>30.09.2024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АРОМА АД</v>
      </c>
      <c r="B1208" s="105" t="str">
        <f t="shared" si="70"/>
        <v>831643066</v>
      </c>
      <c r="C1208" s="581" t="str">
        <f t="shared" si="71"/>
        <v>30.09.2024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АРОМА АД</v>
      </c>
      <c r="B1209" s="105" t="str">
        <f t="shared" si="70"/>
        <v>831643066</v>
      </c>
      <c r="C1209" s="581" t="str">
        <f t="shared" si="71"/>
        <v>30.09.2024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АРОМА АД</v>
      </c>
      <c r="B1210" s="105" t="str">
        <f t="shared" si="70"/>
        <v>831643066</v>
      </c>
      <c r="C1210" s="581" t="str">
        <f t="shared" si="71"/>
        <v>30.09.2024</v>
      </c>
      <c r="D1210" s="105" t="s">
        <v>786</v>
      </c>
      <c r="E1210" s="105">
        <v>1</v>
      </c>
      <c r="F1210" s="105" t="s">
        <v>771</v>
      </c>
      <c r="H1210" s="498">
        <f>'Справка 8'!C27</f>
        <v>82505</v>
      </c>
    </row>
    <row r="1211" spans="1:8">
      <c r="A1211" s="105" t="str">
        <f t="shared" si="69"/>
        <v>АРОМА АД</v>
      </c>
      <c r="B1211" s="105" t="str">
        <f t="shared" si="70"/>
        <v>831643066</v>
      </c>
      <c r="C1211" s="581" t="str">
        <f t="shared" si="71"/>
        <v>30.09.2024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АРОМА АД</v>
      </c>
      <c r="B1212" s="105" t="str">
        <f t="shared" si="70"/>
        <v>831643066</v>
      </c>
      <c r="C1212" s="581" t="str">
        <f t="shared" si="71"/>
        <v>30.09.2024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АРОМА АД</v>
      </c>
      <c r="B1213" s="105" t="str">
        <f t="shared" si="70"/>
        <v>831643066</v>
      </c>
      <c r="C1213" s="581" t="str">
        <f t="shared" si="71"/>
        <v>30.09.2024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АРОМА АД</v>
      </c>
      <c r="B1214" s="105" t="str">
        <f t="shared" si="70"/>
        <v>831643066</v>
      </c>
      <c r="C1214" s="581" t="str">
        <f t="shared" si="71"/>
        <v>30.09.2024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АРОМА АД</v>
      </c>
      <c r="B1215" s="105" t="str">
        <f t="shared" si="70"/>
        <v>831643066</v>
      </c>
      <c r="C1215" s="581" t="str">
        <f t="shared" si="71"/>
        <v>30.09.2024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АРОМА АД</v>
      </c>
      <c r="B1216" s="105" t="str">
        <f t="shared" si="70"/>
        <v>831643066</v>
      </c>
      <c r="C1216" s="581" t="str">
        <f t="shared" si="71"/>
        <v>30.09.2024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АРОМА АД</v>
      </c>
      <c r="B1217" s="105" t="str">
        <f t="shared" si="70"/>
        <v>831643066</v>
      </c>
      <c r="C1217" s="581" t="str">
        <f t="shared" si="71"/>
        <v>30.09.2024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АРОМА АД</v>
      </c>
      <c r="B1218" s="105" t="str">
        <f t="shared" si="70"/>
        <v>831643066</v>
      </c>
      <c r="C1218" s="581" t="str">
        <f t="shared" si="71"/>
        <v>30.09.2024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АРОМА АД</v>
      </c>
      <c r="B1219" s="105" t="str">
        <f t="shared" si="70"/>
        <v>831643066</v>
      </c>
      <c r="C1219" s="581" t="str">
        <f t="shared" si="71"/>
        <v>30.09.2024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АРОМА АД</v>
      </c>
      <c r="B1220" s="105" t="str">
        <f t="shared" si="70"/>
        <v>831643066</v>
      </c>
      <c r="C1220" s="581" t="str">
        <f t="shared" si="71"/>
        <v>30.09.2024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АРОМА АД</v>
      </c>
      <c r="B1221" s="105" t="str">
        <f t="shared" si="70"/>
        <v>831643066</v>
      </c>
      <c r="C1221" s="581" t="str">
        <f t="shared" si="71"/>
        <v>30.09.2024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АРОМА АД</v>
      </c>
      <c r="B1222" s="105" t="str">
        <f t="shared" si="70"/>
        <v>831643066</v>
      </c>
      <c r="C1222" s="581" t="str">
        <f t="shared" si="71"/>
        <v>30.09.2024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АРОМА АД</v>
      </c>
      <c r="B1223" s="105" t="str">
        <f t="shared" si="70"/>
        <v>831643066</v>
      </c>
      <c r="C1223" s="581" t="str">
        <f t="shared" si="71"/>
        <v>30.09.2024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АРОМА АД</v>
      </c>
      <c r="B1224" s="105" t="str">
        <f t="shared" si="70"/>
        <v>831643066</v>
      </c>
      <c r="C1224" s="581" t="str">
        <f t="shared" si="71"/>
        <v>30.09.2024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АРОМА АД</v>
      </c>
      <c r="B1225" s="105" t="str">
        <f t="shared" si="70"/>
        <v>831643066</v>
      </c>
      <c r="C1225" s="581" t="str">
        <f t="shared" si="71"/>
        <v>30.09.2024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АРОМА АД</v>
      </c>
      <c r="B1226" s="105" t="str">
        <f t="shared" si="70"/>
        <v>831643066</v>
      </c>
      <c r="C1226" s="581" t="str">
        <f t="shared" si="71"/>
        <v>30.09.2024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АРОМА АД</v>
      </c>
      <c r="B1227" s="105" t="str">
        <f t="shared" si="70"/>
        <v>831643066</v>
      </c>
      <c r="C1227" s="581" t="str">
        <f t="shared" si="71"/>
        <v>30.09.2024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АРОМА АД</v>
      </c>
      <c r="B1228" s="105" t="str">
        <f t="shared" si="70"/>
        <v>831643066</v>
      </c>
      <c r="C1228" s="581" t="str">
        <f t="shared" si="71"/>
        <v>30.09.2024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АРОМА АД</v>
      </c>
      <c r="B1229" s="105" t="str">
        <f t="shared" ref="B1229:B1260" si="73">pdeBulstat</f>
        <v>831643066</v>
      </c>
      <c r="C1229" s="581" t="str">
        <f t="shared" ref="C1229:C1260" si="74">endDate</f>
        <v>30.09.2024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АРОМА АД</v>
      </c>
      <c r="B1230" s="105" t="str">
        <f t="shared" si="73"/>
        <v>831643066</v>
      </c>
      <c r="C1230" s="581" t="str">
        <f t="shared" si="74"/>
        <v>30.09.2024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АРОМА АД</v>
      </c>
      <c r="B1231" s="105" t="str">
        <f t="shared" si="73"/>
        <v>831643066</v>
      </c>
      <c r="C1231" s="581" t="str">
        <f t="shared" si="74"/>
        <v>30.09.2024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АРОМА АД</v>
      </c>
      <c r="B1232" s="105" t="str">
        <f t="shared" si="73"/>
        <v>831643066</v>
      </c>
      <c r="C1232" s="581" t="str">
        <f t="shared" si="74"/>
        <v>30.09.2024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АРОМА АД</v>
      </c>
      <c r="B1233" s="105" t="str">
        <f t="shared" si="73"/>
        <v>831643066</v>
      </c>
      <c r="C1233" s="581" t="str">
        <f t="shared" si="74"/>
        <v>30.09.2024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АРОМА АД</v>
      </c>
      <c r="B1234" s="105" t="str">
        <f t="shared" si="73"/>
        <v>831643066</v>
      </c>
      <c r="C1234" s="581" t="str">
        <f t="shared" si="74"/>
        <v>30.09.2024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АРОМА АД</v>
      </c>
      <c r="B1235" s="105" t="str">
        <f t="shared" si="73"/>
        <v>831643066</v>
      </c>
      <c r="C1235" s="581" t="str">
        <f t="shared" si="74"/>
        <v>30.09.2024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АРОМА АД</v>
      </c>
      <c r="B1236" s="105" t="str">
        <f t="shared" si="73"/>
        <v>831643066</v>
      </c>
      <c r="C1236" s="581" t="str">
        <f t="shared" si="74"/>
        <v>30.09.2024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АРОМА АД</v>
      </c>
      <c r="B1237" s="105" t="str">
        <f t="shared" si="73"/>
        <v>831643066</v>
      </c>
      <c r="C1237" s="581" t="str">
        <f t="shared" si="74"/>
        <v>30.09.2024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АРОМА АД</v>
      </c>
      <c r="B1238" s="105" t="str">
        <f t="shared" si="73"/>
        <v>831643066</v>
      </c>
      <c r="C1238" s="581" t="str">
        <f t="shared" si="74"/>
        <v>30.09.2024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АРОМА АД</v>
      </c>
      <c r="B1239" s="105" t="str">
        <f t="shared" si="73"/>
        <v>831643066</v>
      </c>
      <c r="C1239" s="581" t="str">
        <f t="shared" si="74"/>
        <v>30.09.2024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АРОМА АД</v>
      </c>
      <c r="B1240" s="105" t="str">
        <f t="shared" si="73"/>
        <v>831643066</v>
      </c>
      <c r="C1240" s="581" t="str">
        <f t="shared" si="74"/>
        <v>30.09.2024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АРОМА АД</v>
      </c>
      <c r="B1241" s="105" t="str">
        <f t="shared" si="73"/>
        <v>831643066</v>
      </c>
      <c r="C1241" s="581" t="str">
        <f t="shared" si="74"/>
        <v>30.09.2024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АРОМА АД</v>
      </c>
      <c r="B1242" s="105" t="str">
        <f t="shared" si="73"/>
        <v>831643066</v>
      </c>
      <c r="C1242" s="581" t="str">
        <f t="shared" si="74"/>
        <v>30.09.2024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АРОМА АД</v>
      </c>
      <c r="B1243" s="105" t="str">
        <f t="shared" si="73"/>
        <v>831643066</v>
      </c>
      <c r="C1243" s="581" t="str">
        <f t="shared" si="74"/>
        <v>30.09.2024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АРОМА АД</v>
      </c>
      <c r="B1244" s="105" t="str">
        <f t="shared" si="73"/>
        <v>831643066</v>
      </c>
      <c r="C1244" s="581" t="str">
        <f t="shared" si="74"/>
        <v>30.09.2024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АРОМА АД</v>
      </c>
      <c r="B1245" s="105" t="str">
        <f t="shared" si="73"/>
        <v>831643066</v>
      </c>
      <c r="C1245" s="581" t="str">
        <f t="shared" si="74"/>
        <v>30.09.2024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АРОМА АД</v>
      </c>
      <c r="B1246" s="105" t="str">
        <f t="shared" si="73"/>
        <v>831643066</v>
      </c>
      <c r="C1246" s="581" t="str">
        <f t="shared" si="74"/>
        <v>30.09.2024</v>
      </c>
      <c r="D1246" s="105" t="s">
        <v>774</v>
      </c>
      <c r="E1246" s="105">
        <v>4</v>
      </c>
      <c r="F1246" s="105" t="s">
        <v>773</v>
      </c>
      <c r="H1246" s="498">
        <f>'Справка 8'!F21</f>
        <v>33</v>
      </c>
    </row>
    <row r="1247" spans="1:8">
      <c r="A1247" s="105" t="str">
        <f t="shared" si="72"/>
        <v>АРОМА АД</v>
      </c>
      <c r="B1247" s="105" t="str">
        <f t="shared" si="73"/>
        <v>831643066</v>
      </c>
      <c r="C1247" s="581" t="str">
        <f t="shared" si="74"/>
        <v>30.09.2024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АРОМА АД</v>
      </c>
      <c r="B1248" s="105" t="str">
        <f t="shared" si="73"/>
        <v>831643066</v>
      </c>
      <c r="C1248" s="581" t="str">
        <f t="shared" si="74"/>
        <v>30.09.2024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АРОМА АД</v>
      </c>
      <c r="B1249" s="105" t="str">
        <f t="shared" si="73"/>
        <v>831643066</v>
      </c>
      <c r="C1249" s="581" t="str">
        <f t="shared" si="74"/>
        <v>30.09.2024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АРОМА АД</v>
      </c>
      <c r="B1250" s="105" t="str">
        <f t="shared" si="73"/>
        <v>831643066</v>
      </c>
      <c r="C1250" s="581" t="str">
        <f t="shared" si="74"/>
        <v>30.09.2024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АРОМА АД</v>
      </c>
      <c r="B1251" s="105" t="str">
        <f t="shared" si="73"/>
        <v>831643066</v>
      </c>
      <c r="C1251" s="581" t="str">
        <f t="shared" si="74"/>
        <v>30.09.2024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АРОМА АД</v>
      </c>
      <c r="B1252" s="105" t="str">
        <f t="shared" si="73"/>
        <v>831643066</v>
      </c>
      <c r="C1252" s="581" t="str">
        <f t="shared" si="74"/>
        <v>30.09.2024</v>
      </c>
      <c r="D1252" s="105" t="s">
        <v>786</v>
      </c>
      <c r="E1252" s="105">
        <v>4</v>
      </c>
      <c r="F1252" s="105" t="s">
        <v>771</v>
      </c>
      <c r="H1252" s="498">
        <f>'Справка 8'!F27</f>
        <v>33</v>
      </c>
    </row>
    <row r="1253" spans="1:8">
      <c r="A1253" s="105" t="str">
        <f t="shared" si="72"/>
        <v>АРОМА АД</v>
      </c>
      <c r="B1253" s="105" t="str">
        <f t="shared" si="73"/>
        <v>831643066</v>
      </c>
      <c r="C1253" s="581" t="str">
        <f t="shared" si="74"/>
        <v>30.09.2024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АРОМА АД</v>
      </c>
      <c r="B1254" s="105" t="str">
        <f t="shared" si="73"/>
        <v>831643066</v>
      </c>
      <c r="C1254" s="581" t="str">
        <f t="shared" si="74"/>
        <v>30.09.2024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АРОМА АД</v>
      </c>
      <c r="B1255" s="105" t="str">
        <f t="shared" si="73"/>
        <v>831643066</v>
      </c>
      <c r="C1255" s="581" t="str">
        <f t="shared" si="74"/>
        <v>30.09.2024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АРОМА АД</v>
      </c>
      <c r="B1256" s="105" t="str">
        <f t="shared" si="73"/>
        <v>831643066</v>
      </c>
      <c r="C1256" s="581" t="str">
        <f t="shared" si="74"/>
        <v>30.09.2024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АРОМА АД</v>
      </c>
      <c r="B1257" s="105" t="str">
        <f t="shared" si="73"/>
        <v>831643066</v>
      </c>
      <c r="C1257" s="581" t="str">
        <f t="shared" si="74"/>
        <v>30.09.2024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АРОМА АД</v>
      </c>
      <c r="B1258" s="105" t="str">
        <f t="shared" si="73"/>
        <v>831643066</v>
      </c>
      <c r="C1258" s="581" t="str">
        <f t="shared" si="74"/>
        <v>30.09.2024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АРОМА АД</v>
      </c>
      <c r="B1259" s="105" t="str">
        <f t="shared" si="73"/>
        <v>831643066</v>
      </c>
      <c r="C1259" s="581" t="str">
        <f t="shared" si="74"/>
        <v>30.09.2024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АРОМА АД</v>
      </c>
      <c r="B1260" s="105" t="str">
        <f t="shared" si="73"/>
        <v>831643066</v>
      </c>
      <c r="C1260" s="581" t="str">
        <f t="shared" si="74"/>
        <v>30.09.2024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АРОМА АД</v>
      </c>
      <c r="B1261" s="105" t="str">
        <f t="shared" ref="B1261:B1294" si="76">pdeBulstat</f>
        <v>831643066</v>
      </c>
      <c r="C1261" s="581" t="str">
        <f t="shared" ref="C1261:C1294" si="77">endDate</f>
        <v>30.09.2024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АРОМА АД</v>
      </c>
      <c r="B1262" s="105" t="str">
        <f t="shared" si="76"/>
        <v>831643066</v>
      </c>
      <c r="C1262" s="581" t="str">
        <f t="shared" si="77"/>
        <v>30.09.2024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АРОМА АД</v>
      </c>
      <c r="B1263" s="105" t="str">
        <f t="shared" si="76"/>
        <v>831643066</v>
      </c>
      <c r="C1263" s="581" t="str">
        <f t="shared" si="77"/>
        <v>30.09.2024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АРОМА АД</v>
      </c>
      <c r="B1264" s="105" t="str">
        <f t="shared" si="76"/>
        <v>831643066</v>
      </c>
      <c r="C1264" s="581" t="str">
        <f t="shared" si="77"/>
        <v>30.09.2024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АРОМА АД</v>
      </c>
      <c r="B1265" s="105" t="str">
        <f t="shared" si="76"/>
        <v>831643066</v>
      </c>
      <c r="C1265" s="581" t="str">
        <f t="shared" si="77"/>
        <v>30.09.2024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АРОМА АД</v>
      </c>
      <c r="B1266" s="105" t="str">
        <f t="shared" si="76"/>
        <v>831643066</v>
      </c>
      <c r="C1266" s="581" t="str">
        <f t="shared" si="77"/>
        <v>30.09.2024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АРОМА АД</v>
      </c>
      <c r="B1267" s="105" t="str">
        <f t="shared" si="76"/>
        <v>831643066</v>
      </c>
      <c r="C1267" s="581" t="str">
        <f t="shared" si="77"/>
        <v>30.09.2024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АРОМА АД</v>
      </c>
      <c r="B1268" s="105" t="str">
        <f t="shared" si="76"/>
        <v>831643066</v>
      </c>
      <c r="C1268" s="581" t="str">
        <f t="shared" si="77"/>
        <v>30.09.2024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АРОМА АД</v>
      </c>
      <c r="B1269" s="105" t="str">
        <f t="shared" si="76"/>
        <v>831643066</v>
      </c>
      <c r="C1269" s="581" t="str">
        <f t="shared" si="77"/>
        <v>30.09.2024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АРОМА АД</v>
      </c>
      <c r="B1270" s="105" t="str">
        <f t="shared" si="76"/>
        <v>831643066</v>
      </c>
      <c r="C1270" s="581" t="str">
        <f t="shared" si="77"/>
        <v>30.09.2024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АРОМА АД</v>
      </c>
      <c r="B1271" s="105" t="str">
        <f t="shared" si="76"/>
        <v>831643066</v>
      </c>
      <c r="C1271" s="581" t="str">
        <f t="shared" si="77"/>
        <v>30.09.2024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АРОМА АД</v>
      </c>
      <c r="B1272" s="105" t="str">
        <f t="shared" si="76"/>
        <v>831643066</v>
      </c>
      <c r="C1272" s="581" t="str">
        <f t="shared" si="77"/>
        <v>30.09.2024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АРОМА АД</v>
      </c>
      <c r="B1273" s="105" t="str">
        <f t="shared" si="76"/>
        <v>831643066</v>
      </c>
      <c r="C1273" s="581" t="str">
        <f t="shared" si="77"/>
        <v>30.09.2024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АРОМА АД</v>
      </c>
      <c r="B1274" s="105" t="str">
        <f t="shared" si="76"/>
        <v>831643066</v>
      </c>
      <c r="C1274" s="581" t="str">
        <f t="shared" si="77"/>
        <v>30.09.2024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АРОМА АД</v>
      </c>
      <c r="B1275" s="105" t="str">
        <f t="shared" si="76"/>
        <v>831643066</v>
      </c>
      <c r="C1275" s="581" t="str">
        <f t="shared" si="77"/>
        <v>30.09.2024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АРОМА АД</v>
      </c>
      <c r="B1276" s="105" t="str">
        <f t="shared" si="76"/>
        <v>831643066</v>
      </c>
      <c r="C1276" s="581" t="str">
        <f t="shared" si="77"/>
        <v>30.09.2024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АРОМА АД</v>
      </c>
      <c r="B1277" s="105" t="str">
        <f t="shared" si="76"/>
        <v>831643066</v>
      </c>
      <c r="C1277" s="581" t="str">
        <f t="shared" si="77"/>
        <v>30.09.2024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АРОМА АД</v>
      </c>
      <c r="B1278" s="105" t="str">
        <f t="shared" si="76"/>
        <v>831643066</v>
      </c>
      <c r="C1278" s="581" t="str">
        <f t="shared" si="77"/>
        <v>30.09.2024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АРОМА АД</v>
      </c>
      <c r="B1279" s="105" t="str">
        <f t="shared" si="76"/>
        <v>831643066</v>
      </c>
      <c r="C1279" s="581" t="str">
        <f t="shared" si="77"/>
        <v>30.09.2024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АРОМА АД</v>
      </c>
      <c r="B1280" s="105" t="str">
        <f t="shared" si="76"/>
        <v>831643066</v>
      </c>
      <c r="C1280" s="581" t="str">
        <f t="shared" si="77"/>
        <v>30.09.2024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АРОМА АД</v>
      </c>
      <c r="B1281" s="105" t="str">
        <f t="shared" si="76"/>
        <v>831643066</v>
      </c>
      <c r="C1281" s="581" t="str">
        <f t="shared" si="77"/>
        <v>30.09.2024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АРОМА АД</v>
      </c>
      <c r="B1282" s="105" t="str">
        <f t="shared" si="76"/>
        <v>831643066</v>
      </c>
      <c r="C1282" s="581" t="str">
        <f t="shared" si="77"/>
        <v>30.09.2024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АРОМА АД</v>
      </c>
      <c r="B1283" s="105" t="str">
        <f t="shared" si="76"/>
        <v>831643066</v>
      </c>
      <c r="C1283" s="581" t="str">
        <f t="shared" si="77"/>
        <v>30.09.2024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АРОМА АД</v>
      </c>
      <c r="B1284" s="105" t="str">
        <f t="shared" si="76"/>
        <v>831643066</v>
      </c>
      <c r="C1284" s="581" t="str">
        <f t="shared" si="77"/>
        <v>30.09.2024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АРОМА АД</v>
      </c>
      <c r="B1285" s="105" t="str">
        <f t="shared" si="76"/>
        <v>831643066</v>
      </c>
      <c r="C1285" s="581" t="str">
        <f t="shared" si="77"/>
        <v>30.09.2024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АРОМА АД</v>
      </c>
      <c r="B1286" s="105" t="str">
        <f t="shared" si="76"/>
        <v>831643066</v>
      </c>
      <c r="C1286" s="581" t="str">
        <f t="shared" si="77"/>
        <v>30.09.2024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АРОМА АД</v>
      </c>
      <c r="B1287" s="105" t="str">
        <f t="shared" si="76"/>
        <v>831643066</v>
      </c>
      <c r="C1287" s="581" t="str">
        <f t="shared" si="77"/>
        <v>30.09.2024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АРОМА АД</v>
      </c>
      <c r="B1288" s="105" t="str">
        <f t="shared" si="76"/>
        <v>831643066</v>
      </c>
      <c r="C1288" s="581" t="str">
        <f t="shared" si="77"/>
        <v>30.09.2024</v>
      </c>
      <c r="D1288" s="105" t="s">
        <v>774</v>
      </c>
      <c r="E1288" s="105">
        <v>7</v>
      </c>
      <c r="F1288" s="105" t="s">
        <v>773</v>
      </c>
      <c r="H1288" s="498">
        <f>'Справка 8'!I21</f>
        <v>33</v>
      </c>
    </row>
    <row r="1289" spans="1:8">
      <c r="A1289" s="105" t="str">
        <f t="shared" si="75"/>
        <v>АРОМА АД</v>
      </c>
      <c r="B1289" s="105" t="str">
        <f t="shared" si="76"/>
        <v>831643066</v>
      </c>
      <c r="C1289" s="581" t="str">
        <f t="shared" si="77"/>
        <v>30.09.2024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АРОМА АД</v>
      </c>
      <c r="B1290" s="105" t="str">
        <f t="shared" si="76"/>
        <v>831643066</v>
      </c>
      <c r="C1290" s="581" t="str">
        <f t="shared" si="77"/>
        <v>30.09.2024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АРОМА АД</v>
      </c>
      <c r="B1291" s="105" t="str">
        <f t="shared" si="76"/>
        <v>831643066</v>
      </c>
      <c r="C1291" s="581" t="str">
        <f t="shared" si="77"/>
        <v>30.09.2024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АРОМА АД</v>
      </c>
      <c r="B1292" s="105" t="str">
        <f t="shared" si="76"/>
        <v>831643066</v>
      </c>
      <c r="C1292" s="581" t="str">
        <f t="shared" si="77"/>
        <v>30.09.2024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АРОМА АД</v>
      </c>
      <c r="B1293" s="105" t="str">
        <f t="shared" si="76"/>
        <v>831643066</v>
      </c>
      <c r="C1293" s="581" t="str">
        <f t="shared" si="77"/>
        <v>30.09.2024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АРОМА АД</v>
      </c>
      <c r="B1294" s="105" t="str">
        <f t="shared" si="76"/>
        <v>831643066</v>
      </c>
      <c r="C1294" s="581" t="str">
        <f t="shared" si="77"/>
        <v>30.09.2024</v>
      </c>
      <c r="D1294" s="105" t="s">
        <v>786</v>
      </c>
      <c r="E1294" s="105">
        <v>7</v>
      </c>
      <c r="F1294" s="105" t="s">
        <v>771</v>
      </c>
      <c r="H1294" s="498">
        <f>'Справка 8'!I27</f>
        <v>33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АРОМА АД</v>
      </c>
      <c r="B1296" s="105" t="str">
        <f t="shared" ref="B1296:B1335" si="79">pdeBulstat</f>
        <v>831643066</v>
      </c>
      <c r="C1296" s="581" t="str">
        <f t="shared" ref="C1296:C1335" si="80">endDate</f>
        <v>30.09.2024</v>
      </c>
      <c r="D1296" s="105" t="s">
        <v>793</v>
      </c>
      <c r="E1296" s="105">
        <v>1</v>
      </c>
      <c r="F1296" s="105" t="s">
        <v>792</v>
      </c>
      <c r="H1296" s="498">
        <f>'Справка 5'!C27</f>
        <v>0</v>
      </c>
    </row>
    <row r="1297" spans="1:8">
      <c r="A1297" s="105" t="str">
        <f t="shared" si="78"/>
        <v>АРОМА АД</v>
      </c>
      <c r="B1297" s="105" t="str">
        <f t="shared" si="79"/>
        <v>831643066</v>
      </c>
      <c r="C1297" s="581" t="str">
        <f t="shared" si="80"/>
        <v>30.09.2024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АРОМА АД</v>
      </c>
      <c r="B1298" s="105" t="str">
        <f t="shared" si="79"/>
        <v>831643066</v>
      </c>
      <c r="C1298" s="581" t="str">
        <f t="shared" si="80"/>
        <v>30.09.2024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АРОМА АД</v>
      </c>
      <c r="B1299" s="105" t="str">
        <f t="shared" si="79"/>
        <v>831643066</v>
      </c>
      <c r="C1299" s="581" t="str">
        <f t="shared" si="80"/>
        <v>30.09.2024</v>
      </c>
      <c r="D1299" s="105" t="s">
        <v>800</v>
      </c>
      <c r="E1299" s="105">
        <v>1</v>
      </c>
      <c r="F1299" s="105" t="s">
        <v>799</v>
      </c>
      <c r="H1299" s="498">
        <f>'Справка 5'!C78</f>
        <v>1</v>
      </c>
    </row>
    <row r="1300" spans="1:8">
      <c r="A1300" s="105" t="str">
        <f t="shared" si="78"/>
        <v>АРОМА АД</v>
      </c>
      <c r="B1300" s="105" t="str">
        <f t="shared" si="79"/>
        <v>831643066</v>
      </c>
      <c r="C1300" s="581" t="str">
        <f t="shared" si="80"/>
        <v>30.09.2024</v>
      </c>
      <c r="D1300" s="105" t="s">
        <v>802</v>
      </c>
      <c r="E1300" s="105">
        <v>1</v>
      </c>
      <c r="F1300" s="105" t="s">
        <v>791</v>
      </c>
      <c r="H1300" s="498">
        <f>'Справка 5'!C79</f>
        <v>1</v>
      </c>
    </row>
    <row r="1301" spans="1:8">
      <c r="A1301" s="105" t="str">
        <f t="shared" si="78"/>
        <v>АРОМА АД</v>
      </c>
      <c r="B1301" s="105" t="str">
        <f t="shared" si="79"/>
        <v>831643066</v>
      </c>
      <c r="C1301" s="581" t="str">
        <f t="shared" si="80"/>
        <v>30.09.2024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АРОМА АД</v>
      </c>
      <c r="B1302" s="105" t="str">
        <f t="shared" si="79"/>
        <v>831643066</v>
      </c>
      <c r="C1302" s="581" t="str">
        <f t="shared" si="80"/>
        <v>30.09.2024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АРОМА АД</v>
      </c>
      <c r="B1303" s="105" t="str">
        <f t="shared" si="79"/>
        <v>831643066</v>
      </c>
      <c r="C1303" s="581" t="str">
        <f t="shared" si="80"/>
        <v>30.09.2024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АРОМА АД</v>
      </c>
      <c r="B1304" s="105" t="str">
        <f t="shared" si="79"/>
        <v>831643066</v>
      </c>
      <c r="C1304" s="581" t="str">
        <f t="shared" si="80"/>
        <v>30.09.2024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АРОМА АД</v>
      </c>
      <c r="B1305" s="105" t="str">
        <f t="shared" si="79"/>
        <v>831643066</v>
      </c>
      <c r="C1305" s="581" t="str">
        <f t="shared" si="80"/>
        <v>30.09.2024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АРОМА АД</v>
      </c>
      <c r="B1306" s="105" t="str">
        <f t="shared" si="79"/>
        <v>831643066</v>
      </c>
      <c r="C1306" s="581" t="str">
        <f t="shared" si="80"/>
        <v>30.09.2024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АРОМА АД</v>
      </c>
      <c r="B1307" s="105" t="str">
        <f t="shared" si="79"/>
        <v>831643066</v>
      </c>
      <c r="C1307" s="581" t="str">
        <f t="shared" si="80"/>
        <v>30.09.2024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АРОМА АД</v>
      </c>
      <c r="B1308" s="105" t="str">
        <f t="shared" si="79"/>
        <v>831643066</v>
      </c>
      <c r="C1308" s="581" t="str">
        <f t="shared" si="80"/>
        <v>30.09.2024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АРОМА АД</v>
      </c>
      <c r="B1309" s="105" t="str">
        <f t="shared" si="79"/>
        <v>831643066</v>
      </c>
      <c r="C1309" s="581" t="str">
        <f t="shared" si="80"/>
        <v>30.09.2024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АРОМА АД</v>
      </c>
      <c r="B1310" s="105" t="str">
        <f t="shared" si="79"/>
        <v>831643066</v>
      </c>
      <c r="C1310" s="581" t="str">
        <f t="shared" si="80"/>
        <v>30.09.2024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АРОМА АД</v>
      </c>
      <c r="B1311" s="105" t="str">
        <f t="shared" si="79"/>
        <v>831643066</v>
      </c>
      <c r="C1311" s="581" t="str">
        <f t="shared" si="80"/>
        <v>30.09.2024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АРОМА АД</v>
      </c>
      <c r="B1312" s="105" t="str">
        <f t="shared" si="79"/>
        <v>831643066</v>
      </c>
      <c r="C1312" s="581" t="str">
        <f t="shared" si="80"/>
        <v>30.09.2024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АРОМА АД</v>
      </c>
      <c r="B1313" s="105" t="str">
        <f t="shared" si="79"/>
        <v>831643066</v>
      </c>
      <c r="C1313" s="581" t="str">
        <f t="shared" si="80"/>
        <v>30.09.2024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АРОМА АД</v>
      </c>
      <c r="B1314" s="105" t="str">
        <f t="shared" si="79"/>
        <v>831643066</v>
      </c>
      <c r="C1314" s="581" t="str">
        <f t="shared" si="80"/>
        <v>30.09.2024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АРОМА АД</v>
      </c>
      <c r="B1315" s="105" t="str">
        <f t="shared" si="79"/>
        <v>831643066</v>
      </c>
      <c r="C1315" s="581" t="str">
        <f t="shared" si="80"/>
        <v>30.09.2024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АРОМА АД</v>
      </c>
      <c r="B1316" s="105" t="str">
        <f t="shared" si="79"/>
        <v>831643066</v>
      </c>
      <c r="C1316" s="581" t="str">
        <f t="shared" si="80"/>
        <v>30.09.2024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АРОМА АД</v>
      </c>
      <c r="B1317" s="105" t="str">
        <f t="shared" si="79"/>
        <v>831643066</v>
      </c>
      <c r="C1317" s="581" t="str">
        <f t="shared" si="80"/>
        <v>30.09.2024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АРОМА АД</v>
      </c>
      <c r="B1318" s="105" t="str">
        <f t="shared" si="79"/>
        <v>831643066</v>
      </c>
      <c r="C1318" s="581" t="str">
        <f t="shared" si="80"/>
        <v>30.09.2024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АРОМА АД</v>
      </c>
      <c r="B1319" s="105" t="str">
        <f t="shared" si="79"/>
        <v>831643066</v>
      </c>
      <c r="C1319" s="581" t="str">
        <f t="shared" si="80"/>
        <v>30.09.2024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АРОМА АД</v>
      </c>
      <c r="B1320" s="105" t="str">
        <f t="shared" si="79"/>
        <v>831643066</v>
      </c>
      <c r="C1320" s="581" t="str">
        <f t="shared" si="80"/>
        <v>30.09.2024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АРОМА АД</v>
      </c>
      <c r="B1321" s="105" t="str">
        <f t="shared" si="79"/>
        <v>831643066</v>
      </c>
      <c r="C1321" s="581" t="str">
        <f t="shared" si="80"/>
        <v>30.09.2024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АРОМА АД</v>
      </c>
      <c r="B1322" s="105" t="str">
        <f t="shared" si="79"/>
        <v>831643066</v>
      </c>
      <c r="C1322" s="581" t="str">
        <f t="shared" si="80"/>
        <v>30.09.2024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АРОМА АД</v>
      </c>
      <c r="B1323" s="105" t="str">
        <f t="shared" si="79"/>
        <v>831643066</v>
      </c>
      <c r="C1323" s="581" t="str">
        <f t="shared" si="80"/>
        <v>30.09.2024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АРОМА АД</v>
      </c>
      <c r="B1324" s="105" t="str">
        <f t="shared" si="79"/>
        <v>831643066</v>
      </c>
      <c r="C1324" s="581" t="str">
        <f t="shared" si="80"/>
        <v>30.09.2024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АРОМА АД</v>
      </c>
      <c r="B1325" s="105" t="str">
        <f t="shared" si="79"/>
        <v>831643066</v>
      </c>
      <c r="C1325" s="581" t="str">
        <f t="shared" si="80"/>
        <v>30.09.2024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АРОМА АД</v>
      </c>
      <c r="B1326" s="105" t="str">
        <f t="shared" si="79"/>
        <v>831643066</v>
      </c>
      <c r="C1326" s="581" t="str">
        <f t="shared" si="80"/>
        <v>30.09.2024</v>
      </c>
      <c r="D1326" s="105" t="s">
        <v>793</v>
      </c>
      <c r="E1326" s="105">
        <v>4</v>
      </c>
      <c r="F1326" s="105" t="s">
        <v>792</v>
      </c>
      <c r="H1326" s="498">
        <f>'Справка 5'!F27</f>
        <v>0</v>
      </c>
    </row>
    <row r="1327" spans="1:8">
      <c r="A1327" s="105" t="str">
        <f t="shared" si="78"/>
        <v>АРОМА АД</v>
      </c>
      <c r="B1327" s="105" t="str">
        <f t="shared" si="79"/>
        <v>831643066</v>
      </c>
      <c r="C1327" s="581" t="str">
        <f t="shared" si="80"/>
        <v>30.09.2024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АРОМА АД</v>
      </c>
      <c r="B1328" s="105" t="str">
        <f t="shared" si="79"/>
        <v>831643066</v>
      </c>
      <c r="C1328" s="581" t="str">
        <f t="shared" si="80"/>
        <v>30.09.2024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АРОМА АД</v>
      </c>
      <c r="B1329" s="105" t="str">
        <f t="shared" si="79"/>
        <v>831643066</v>
      </c>
      <c r="C1329" s="581" t="str">
        <f t="shared" si="80"/>
        <v>30.09.2024</v>
      </c>
      <c r="D1329" s="105" t="s">
        <v>800</v>
      </c>
      <c r="E1329" s="105">
        <v>4</v>
      </c>
      <c r="F1329" s="105" t="s">
        <v>799</v>
      </c>
      <c r="H1329" s="498">
        <f>'Справка 5'!F78</f>
        <v>1</v>
      </c>
    </row>
    <row r="1330" spans="1:8">
      <c r="A1330" s="105" t="str">
        <f t="shared" si="78"/>
        <v>АРОМА АД</v>
      </c>
      <c r="B1330" s="105" t="str">
        <f t="shared" si="79"/>
        <v>831643066</v>
      </c>
      <c r="C1330" s="581" t="str">
        <f t="shared" si="80"/>
        <v>30.09.2024</v>
      </c>
      <c r="D1330" s="105" t="s">
        <v>802</v>
      </c>
      <c r="E1330" s="105">
        <v>4</v>
      </c>
      <c r="F1330" s="105" t="s">
        <v>791</v>
      </c>
      <c r="H1330" s="498">
        <f>'Справка 5'!F79</f>
        <v>1</v>
      </c>
    </row>
    <row r="1331" spans="1:8">
      <c r="A1331" s="105" t="str">
        <f t="shared" si="78"/>
        <v>АРОМА АД</v>
      </c>
      <c r="B1331" s="105" t="str">
        <f t="shared" si="79"/>
        <v>831643066</v>
      </c>
      <c r="C1331" s="581" t="str">
        <f t="shared" si="80"/>
        <v>30.09.2024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АРОМА АД</v>
      </c>
      <c r="B1332" s="105" t="str">
        <f t="shared" si="79"/>
        <v>831643066</v>
      </c>
      <c r="C1332" s="581" t="str">
        <f t="shared" si="80"/>
        <v>30.09.2024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АРОМА АД</v>
      </c>
      <c r="B1333" s="105" t="str">
        <f t="shared" si="79"/>
        <v>831643066</v>
      </c>
      <c r="C1333" s="581" t="str">
        <f t="shared" si="80"/>
        <v>30.09.2024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АРОМА АД</v>
      </c>
      <c r="B1334" s="105" t="str">
        <f t="shared" si="79"/>
        <v>831643066</v>
      </c>
      <c r="C1334" s="581" t="str">
        <f t="shared" si="80"/>
        <v>30.09.2024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АРОМА АД</v>
      </c>
      <c r="B1335" s="105" t="str">
        <f t="shared" si="79"/>
        <v>831643066</v>
      </c>
      <c r="C1335" s="581" t="str">
        <f t="shared" si="80"/>
        <v>30.09.2024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zoomScaleNormal="85" zoomScaleSheetLayoutView="100" workbookViewId="0"/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АРОМА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831643066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30.09.2024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>
        <v>498</v>
      </c>
      <c r="D12" s="197">
        <v>498</v>
      </c>
      <c r="E12" s="89" t="s">
        <v>25</v>
      </c>
      <c r="F12" s="93" t="s">
        <v>26</v>
      </c>
      <c r="G12" s="197">
        <v>15492</v>
      </c>
      <c r="H12" s="197">
        <v>15492</v>
      </c>
    </row>
    <row r="13" spans="1:8">
      <c r="A13" s="89" t="s">
        <v>27</v>
      </c>
      <c r="B13" s="91" t="s">
        <v>28</v>
      </c>
      <c r="C13" s="197">
        <v>6448</v>
      </c>
      <c r="D13" s="197">
        <v>6964</v>
      </c>
      <c r="E13" s="89" t="s">
        <v>846</v>
      </c>
      <c r="F13" s="93" t="s">
        <v>29</v>
      </c>
      <c r="G13" s="197">
        <v>15492</v>
      </c>
      <c r="H13" s="197">
        <v>15492</v>
      </c>
    </row>
    <row r="14" spans="1:8">
      <c r="A14" s="89" t="s">
        <v>30</v>
      </c>
      <c r="B14" s="91" t="s">
        <v>31</v>
      </c>
      <c r="C14" s="197">
        <v>11929</v>
      </c>
      <c r="D14" s="197">
        <v>11316</v>
      </c>
      <c r="E14" s="89" t="s">
        <v>32</v>
      </c>
      <c r="F14" s="93" t="s">
        <v>33</v>
      </c>
      <c r="G14" s="197"/>
      <c r="H14" s="197"/>
    </row>
    <row r="15" spans="1:8">
      <c r="A15" s="89" t="s">
        <v>34</v>
      </c>
      <c r="B15" s="91" t="s">
        <v>35</v>
      </c>
      <c r="C15" s="197"/>
      <c r="D15" s="197">
        <v>0</v>
      </c>
      <c r="E15" s="200" t="s">
        <v>36</v>
      </c>
      <c r="F15" s="93" t="s">
        <v>37</v>
      </c>
      <c r="G15" s="197">
        <v>-33</v>
      </c>
      <c r="H15" s="197">
        <v>-33</v>
      </c>
    </row>
    <row r="16" spans="1:8">
      <c r="A16" s="89" t="s">
        <v>38</v>
      </c>
      <c r="B16" s="91" t="s">
        <v>39</v>
      </c>
      <c r="C16" s="197">
        <v>330</v>
      </c>
      <c r="D16" s="197">
        <v>241</v>
      </c>
      <c r="E16" s="200" t="s">
        <v>40</v>
      </c>
      <c r="F16" s="93" t="s">
        <v>41</v>
      </c>
      <c r="G16" s="197"/>
      <c r="H16" s="197"/>
    </row>
    <row r="17" spans="1:13">
      <c r="A17" s="89" t="s">
        <v>42</v>
      </c>
      <c r="B17" s="94" t="s">
        <v>43</v>
      </c>
      <c r="C17" s="197">
        <v>139</v>
      </c>
      <c r="D17" s="197">
        <v>154</v>
      </c>
      <c r="E17" s="200" t="s">
        <v>44</v>
      </c>
      <c r="F17" s="93" t="s">
        <v>45</v>
      </c>
      <c r="G17" s="197"/>
      <c r="H17" s="197"/>
    </row>
    <row r="18" spans="1:13" ht="31.5">
      <c r="A18" s="89" t="s">
        <v>845</v>
      </c>
      <c r="B18" s="91" t="s">
        <v>46</v>
      </c>
      <c r="C18" s="197">
        <v>2711</v>
      </c>
      <c r="D18" s="197">
        <v>2776</v>
      </c>
      <c r="E18" s="481" t="s">
        <v>47</v>
      </c>
      <c r="F18" s="480" t="s">
        <v>48</v>
      </c>
      <c r="G18" s="609">
        <f>G12+G15+G16+G17</f>
        <v>15459</v>
      </c>
      <c r="H18" s="610">
        <f>H12+H15+H16+H17</f>
        <v>15459</v>
      </c>
    </row>
    <row r="19" spans="1:13">
      <c r="A19" s="89" t="s">
        <v>49</v>
      </c>
      <c r="B19" s="91" t="s">
        <v>50</v>
      </c>
      <c r="C19" s="197">
        <v>940</v>
      </c>
      <c r="D19" s="197">
        <v>1176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22995</v>
      </c>
      <c r="D20" s="598">
        <f>SUM(D12:D19)</f>
        <v>23125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/>
      <c r="H21" s="196"/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14811</v>
      </c>
      <c r="H22" s="614">
        <f>SUM(H23:H25)</f>
        <v>13798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14811</v>
      </c>
      <c r="H23" s="197">
        <v>13798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7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7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14811</v>
      </c>
      <c r="H26" s="598">
        <f>H20+H21+H22</f>
        <v>13798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2777</v>
      </c>
      <c r="H28" s="596">
        <f>SUM(H29:H31)</f>
        <v>2777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2777</v>
      </c>
      <c r="H29" s="197">
        <f>2829-52</f>
        <v>2777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7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2248</v>
      </c>
      <c r="H32" s="197">
        <v>1938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7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5025</v>
      </c>
      <c r="H34" s="598">
        <f>H28+H32+H33</f>
        <v>4715</v>
      </c>
    </row>
    <row r="35" spans="1:13">
      <c r="A35" s="89" t="s">
        <v>106</v>
      </c>
      <c r="B35" s="94" t="s">
        <v>107</v>
      </c>
      <c r="C35" s="595">
        <f>SUM(C36:C39)</f>
        <v>0</v>
      </c>
      <c r="D35" s="596">
        <f>SUM(D36:D39)</f>
        <v>0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/>
      <c r="D36" s="196"/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35295</v>
      </c>
      <c r="H37" s="600">
        <f>H26+H18+H34</f>
        <v>33972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3083</v>
      </c>
      <c r="D40" s="596">
        <f>D41+D42+D44</f>
        <v>2099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>
        <v>3083</v>
      </c>
      <c r="D41" s="197">
        <v>2099</v>
      </c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7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7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7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>
        <v>1</v>
      </c>
      <c r="D45" s="197">
        <v>1</v>
      </c>
      <c r="E45" s="206" t="s">
        <v>135</v>
      </c>
      <c r="F45" s="93" t="s">
        <v>136</v>
      </c>
      <c r="G45" s="197">
        <v>2291</v>
      </c>
      <c r="H45" s="197">
        <v>3561</v>
      </c>
    </row>
    <row r="46" spans="1:13">
      <c r="A46" s="473" t="s">
        <v>137</v>
      </c>
      <c r="B46" s="96" t="s">
        <v>138</v>
      </c>
      <c r="C46" s="597">
        <f>C35+C40+C45</f>
        <v>3084</v>
      </c>
      <c r="D46" s="598">
        <f>D35+D40+D45</f>
        <v>2100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/>
      <c r="H48" s="197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>
        <f>408+584</f>
        <v>992</v>
      </c>
      <c r="H49" s="197">
        <f>710+408</f>
        <v>1118</v>
      </c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3283</v>
      </c>
      <c r="H50" s="596">
        <f>SUM(H44:H49)</f>
        <v>4679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7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7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81</v>
      </c>
      <c r="H54" s="197">
        <v>81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>
        <v>740</v>
      </c>
      <c r="H55" s="197">
        <v>807</v>
      </c>
    </row>
    <row r="56" spans="1:13" ht="16.5" thickBot="1">
      <c r="A56" s="475" t="s">
        <v>170</v>
      </c>
      <c r="B56" s="208" t="s">
        <v>171</v>
      </c>
      <c r="C56" s="601">
        <f>C20+C21+C22+C28+C33+C46+C52+C54+C55</f>
        <v>26079</v>
      </c>
      <c r="D56" s="602">
        <f>D20+D21+D22+D28+D33+D46+D52+D54+D55</f>
        <v>25225</v>
      </c>
      <c r="E56" s="100" t="s">
        <v>850</v>
      </c>
      <c r="F56" s="99" t="s">
        <v>172</v>
      </c>
      <c r="G56" s="599">
        <f>G50+G52+G53+G54+G55</f>
        <v>4104</v>
      </c>
      <c r="H56" s="600">
        <f>H50+H52+H53+H54+H55</f>
        <v>5567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>
        <v>6648</v>
      </c>
      <c r="D59" s="197">
        <v>7344</v>
      </c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>
        <v>1166</v>
      </c>
      <c r="D60" s="197">
        <v>909</v>
      </c>
      <c r="E60" s="89" t="s">
        <v>184</v>
      </c>
      <c r="F60" s="93" t="s">
        <v>185</v>
      </c>
      <c r="G60" s="197">
        <v>1375</v>
      </c>
      <c r="H60" s="197">
        <v>664</v>
      </c>
      <c r="M60" s="98"/>
    </row>
    <row r="61" spans="1:13">
      <c r="A61" s="89" t="s">
        <v>182</v>
      </c>
      <c r="B61" s="91" t="s">
        <v>183</v>
      </c>
      <c r="C61" s="197"/>
      <c r="D61" s="197"/>
      <c r="E61" s="200" t="s">
        <v>188</v>
      </c>
      <c r="F61" s="93" t="s">
        <v>189</v>
      </c>
      <c r="G61" s="595">
        <f>SUM(G62:G68)</f>
        <v>4390</v>
      </c>
      <c r="H61" s="596">
        <f>SUM(H62:H68)</f>
        <v>4750</v>
      </c>
    </row>
    <row r="62" spans="1:13">
      <c r="A62" s="89" t="s">
        <v>186</v>
      </c>
      <c r="B62" s="94" t="s">
        <v>187</v>
      </c>
      <c r="C62" s="197">
        <v>721</v>
      </c>
      <c r="D62" s="197">
        <v>677</v>
      </c>
      <c r="E62" s="200" t="s">
        <v>192</v>
      </c>
      <c r="F62" s="93" t="s">
        <v>193</v>
      </c>
      <c r="G62" s="197">
        <v>15</v>
      </c>
      <c r="H62" s="197">
        <v>15</v>
      </c>
      <c r="M62" s="98"/>
    </row>
    <row r="63" spans="1:13">
      <c r="A63" s="89" t="s">
        <v>190</v>
      </c>
      <c r="B63" s="94" t="s">
        <v>191</v>
      </c>
      <c r="C63" s="197"/>
      <c r="D63" s="197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7"/>
      <c r="E64" s="89" t="s">
        <v>199</v>
      </c>
      <c r="F64" s="93" t="s">
        <v>200</v>
      </c>
      <c r="G64" s="197">
        <f>2857-15</f>
        <v>2842</v>
      </c>
      <c r="H64" s="197">
        <v>3367</v>
      </c>
      <c r="M64" s="98"/>
    </row>
    <row r="65" spans="1:13">
      <c r="A65" s="482" t="s">
        <v>52</v>
      </c>
      <c r="B65" s="96" t="s">
        <v>198</v>
      </c>
      <c r="C65" s="597">
        <f>SUM(C59:C64)</f>
        <v>8535</v>
      </c>
      <c r="D65" s="598">
        <f>SUM(D59:D64)</f>
        <v>8930</v>
      </c>
      <c r="E65" s="89" t="s">
        <v>201</v>
      </c>
      <c r="F65" s="93" t="s">
        <v>202</v>
      </c>
      <c r="G65" s="197">
        <v>463</v>
      </c>
      <c r="H65" s="197">
        <v>122</v>
      </c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f>730+64</f>
        <v>794</v>
      </c>
      <c r="H66" s="197">
        <f>755+250</f>
        <v>1005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f>147+44</f>
        <v>191</v>
      </c>
      <c r="H67" s="197">
        <f>139+44</f>
        <v>183</v>
      </c>
    </row>
    <row r="68" spans="1:13">
      <c r="A68" s="89" t="s">
        <v>206</v>
      </c>
      <c r="B68" s="91" t="s">
        <v>207</v>
      </c>
      <c r="C68" s="197">
        <v>2544</v>
      </c>
      <c r="D68" s="197">
        <v>2618</v>
      </c>
      <c r="E68" s="89" t="s">
        <v>212</v>
      </c>
      <c r="F68" s="93" t="s">
        <v>213</v>
      </c>
      <c r="G68" s="197">
        <v>85</v>
      </c>
      <c r="H68" s="197">
        <v>58</v>
      </c>
    </row>
    <row r="69" spans="1:13">
      <c r="A69" s="89" t="s">
        <v>210</v>
      </c>
      <c r="B69" s="91" t="s">
        <v>211</v>
      </c>
      <c r="C69" s="197">
        <f>2627-258</f>
        <v>2369</v>
      </c>
      <c r="D69" s="197">
        <v>3947</v>
      </c>
      <c r="E69" s="201" t="s">
        <v>79</v>
      </c>
      <c r="F69" s="93" t="s">
        <v>216</v>
      </c>
      <c r="G69" s="197">
        <f>315+51</f>
        <v>366</v>
      </c>
      <c r="H69" s="197">
        <f>56+300+1</f>
        <v>357</v>
      </c>
    </row>
    <row r="70" spans="1:13">
      <c r="A70" s="89" t="s">
        <v>214</v>
      </c>
      <c r="B70" s="91" t="s">
        <v>215</v>
      </c>
      <c r="C70" s="197">
        <v>258</v>
      </c>
      <c r="D70" s="197">
        <v>227</v>
      </c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/>
      <c r="D71" s="197"/>
      <c r="E71" s="474" t="s">
        <v>47</v>
      </c>
      <c r="F71" s="95" t="s">
        <v>223</v>
      </c>
      <c r="G71" s="597">
        <f>G59+G60+G61+G69+G70</f>
        <v>6131</v>
      </c>
      <c r="H71" s="598">
        <f>H59+H60+H61+H69+H70</f>
        <v>5771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>
        <v>116</v>
      </c>
      <c r="D73" s="197">
        <v>116</v>
      </c>
      <c r="E73" s="473" t="s">
        <v>230</v>
      </c>
      <c r="F73" s="95" t="s">
        <v>231</v>
      </c>
      <c r="G73" s="478"/>
      <c r="H73" s="478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v>118</v>
      </c>
      <c r="D75" s="197">
        <v>116</v>
      </c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5405</v>
      </c>
      <c r="D76" s="598">
        <f>SUM(D68:D75)</f>
        <v>7024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>
        <v>109</v>
      </c>
      <c r="H77" s="478">
        <v>168</v>
      </c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2153</v>
      </c>
      <c r="D79" s="596">
        <f>SUM(D80:D82)</f>
        <v>1939</v>
      </c>
      <c r="E79" s="205" t="s">
        <v>849</v>
      </c>
      <c r="F79" s="99" t="s">
        <v>241</v>
      </c>
      <c r="G79" s="599">
        <f>G71+G73+G75+G77</f>
        <v>6240</v>
      </c>
      <c r="H79" s="600">
        <f>H71+H73+H75+H77</f>
        <v>5939</v>
      </c>
    </row>
    <row r="80" spans="1:13">
      <c r="A80" s="89" t="s">
        <v>239</v>
      </c>
      <c r="B80" s="91" t="s">
        <v>240</v>
      </c>
      <c r="C80" s="197">
        <v>2153</v>
      </c>
      <c r="D80" s="197">
        <v>1939</v>
      </c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7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7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7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7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2153</v>
      </c>
      <c r="D85" s="598">
        <f>D84+D83+D79</f>
        <v>1939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3387</v>
      </c>
      <c r="D88" s="197">
        <v>2317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/>
      <c r="D89" s="197"/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7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7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3387</v>
      </c>
      <c r="D92" s="598">
        <f>SUM(D88:D91)</f>
        <v>2317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80</v>
      </c>
      <c r="D93" s="478">
        <v>43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19560</v>
      </c>
      <c r="D94" s="602">
        <f>D65+D76+D85+D92+D93</f>
        <v>20253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45639</v>
      </c>
      <c r="D95" s="604">
        <f>D94+D56</f>
        <v>45478</v>
      </c>
      <c r="E95" s="229" t="s">
        <v>941</v>
      </c>
      <c r="F95" s="489" t="s">
        <v>268</v>
      </c>
      <c r="G95" s="603">
        <f>G37+G40+G56+G79</f>
        <v>45639</v>
      </c>
      <c r="H95" s="604">
        <f>H37+H40+H56+H79</f>
        <v>45478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4" t="s">
        <v>975</v>
      </c>
      <c r="B98" s="702" t="str">
        <f>pdeReportingDate</f>
        <v>29.10.2024</v>
      </c>
      <c r="C98" s="702"/>
      <c r="D98" s="702"/>
      <c r="E98" s="702"/>
      <c r="F98" s="702"/>
      <c r="G98" s="702"/>
      <c r="H98" s="702"/>
      <c r="M98" s="98"/>
    </row>
    <row r="99" spans="1:13">
      <c r="A99" s="694"/>
      <c r="B99" s="52"/>
      <c r="C99" s="52"/>
      <c r="D99" s="52"/>
      <c r="E99" s="52"/>
      <c r="F99" s="52"/>
      <c r="G99" s="52"/>
      <c r="H99" s="52"/>
      <c r="M99" s="98"/>
    </row>
    <row r="100" spans="1:13">
      <c r="A100" s="695" t="s">
        <v>8</v>
      </c>
      <c r="B100" s="703" t="str">
        <f>authorName</f>
        <v>Даниела Николова Иванова</v>
      </c>
      <c r="C100" s="703"/>
      <c r="D100" s="703"/>
      <c r="E100" s="703"/>
      <c r="F100" s="703"/>
      <c r="G100" s="703"/>
      <c r="H100" s="703"/>
    </row>
    <row r="101" spans="1:13">
      <c r="A101" s="695"/>
      <c r="B101" s="80"/>
      <c r="C101" s="80"/>
      <c r="D101" s="80"/>
      <c r="E101" s="80"/>
      <c r="F101" s="80"/>
      <c r="G101" s="80"/>
      <c r="H101" s="80"/>
    </row>
    <row r="102" spans="1:13">
      <c r="A102" s="695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6"/>
      <c r="B103" s="701" t="s">
        <v>991</v>
      </c>
      <c r="C103" s="701"/>
      <c r="D103" s="701"/>
      <c r="E103" s="701"/>
      <c r="M103" s="98"/>
    </row>
    <row r="104" spans="1:13" ht="21.75" customHeight="1">
      <c r="A104" s="696"/>
      <c r="B104" s="701" t="s">
        <v>977</v>
      </c>
      <c r="C104" s="701"/>
      <c r="D104" s="701"/>
      <c r="E104" s="701"/>
    </row>
    <row r="105" spans="1:13" ht="21.75" customHeight="1">
      <c r="A105" s="696"/>
      <c r="B105" s="701" t="s">
        <v>977</v>
      </c>
      <c r="C105" s="701"/>
      <c r="D105" s="701"/>
      <c r="E105" s="701"/>
      <c r="M105" s="98"/>
    </row>
    <row r="106" spans="1:13" ht="21.75" customHeight="1">
      <c r="A106" s="696"/>
      <c r="B106" s="701" t="s">
        <v>977</v>
      </c>
      <c r="C106" s="701"/>
      <c r="D106" s="701"/>
      <c r="E106" s="701"/>
    </row>
    <row r="107" spans="1:13" ht="21.75" customHeight="1">
      <c r="A107" s="696"/>
      <c r="B107" s="701"/>
      <c r="C107" s="701"/>
      <c r="D107" s="701"/>
      <c r="E107" s="701"/>
      <c r="M107" s="98"/>
    </row>
    <row r="108" spans="1:13" ht="21.75" customHeight="1">
      <c r="A108" s="696"/>
      <c r="B108" s="701"/>
      <c r="C108" s="701"/>
      <c r="D108" s="701"/>
      <c r="E108" s="701"/>
    </row>
    <row r="109" spans="1:13" ht="21.75" customHeight="1">
      <c r="A109" s="696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Normal="70" zoomScaleSheetLayoutView="100" workbookViewId="0"/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АРОМА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831643066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30.09.2024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14860</v>
      </c>
      <c r="D12" s="317">
        <v>17053</v>
      </c>
      <c r="E12" s="194" t="s">
        <v>277</v>
      </c>
      <c r="F12" s="240" t="s">
        <v>278</v>
      </c>
      <c r="G12" s="316">
        <v>25489</v>
      </c>
      <c r="H12" s="317">
        <v>27702</v>
      </c>
    </row>
    <row r="13" spans="1:8">
      <c r="A13" s="194" t="s">
        <v>279</v>
      </c>
      <c r="B13" s="190" t="s">
        <v>280</v>
      </c>
      <c r="C13" s="316">
        <v>1391</v>
      </c>
      <c r="D13" s="317">
        <v>1405</v>
      </c>
      <c r="E13" s="194" t="s">
        <v>281</v>
      </c>
      <c r="F13" s="240" t="s">
        <v>282</v>
      </c>
      <c r="G13" s="316"/>
      <c r="H13" s="317"/>
    </row>
    <row r="14" spans="1:8">
      <c r="A14" s="194" t="s">
        <v>283</v>
      </c>
      <c r="B14" s="190" t="s">
        <v>284</v>
      </c>
      <c r="C14" s="316">
        <v>2057</v>
      </c>
      <c r="D14" s="317">
        <v>2321</v>
      </c>
      <c r="E14" s="245" t="s">
        <v>285</v>
      </c>
      <c r="F14" s="240" t="s">
        <v>286</v>
      </c>
      <c r="G14" s="316">
        <v>27</v>
      </c>
      <c r="H14" s="317">
        <v>29</v>
      </c>
    </row>
    <row r="15" spans="1:8">
      <c r="A15" s="194" t="s">
        <v>287</v>
      </c>
      <c r="B15" s="190" t="s">
        <v>288</v>
      </c>
      <c r="C15" s="316">
        <f>5312-768</f>
        <v>4544</v>
      </c>
      <c r="D15" s="317">
        <v>4337</v>
      </c>
      <c r="E15" s="245" t="s">
        <v>79</v>
      </c>
      <c r="F15" s="240" t="s">
        <v>289</v>
      </c>
      <c r="G15" s="316">
        <f>237+35-155+13-27</f>
        <v>103</v>
      </c>
      <c r="H15" s="317">
        <f>233-29</f>
        <v>204</v>
      </c>
    </row>
    <row r="16" spans="1:8">
      <c r="A16" s="194" t="s">
        <v>290</v>
      </c>
      <c r="B16" s="190" t="s">
        <v>291</v>
      </c>
      <c r="C16" s="316">
        <v>768</v>
      </c>
      <c r="D16" s="317">
        <v>724</v>
      </c>
      <c r="E16" s="236" t="s">
        <v>52</v>
      </c>
      <c r="F16" s="264" t="s">
        <v>292</v>
      </c>
      <c r="G16" s="628">
        <f>SUM(G12:G15)</f>
        <v>25619</v>
      </c>
      <c r="H16" s="629">
        <f>SUM(H12:H15)</f>
        <v>27935</v>
      </c>
    </row>
    <row r="17" spans="1:8" ht="31.5">
      <c r="A17" s="194" t="s">
        <v>293</v>
      </c>
      <c r="B17" s="190" t="s">
        <v>294</v>
      </c>
      <c r="C17" s="316">
        <v>35</v>
      </c>
      <c r="D17" s="317">
        <v>172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>
        <v>-353</v>
      </c>
      <c r="D18" s="317">
        <v>96</v>
      </c>
      <c r="E18" s="234" t="s">
        <v>297</v>
      </c>
      <c r="F18" s="238" t="s">
        <v>298</v>
      </c>
      <c r="G18" s="639">
        <v>155</v>
      </c>
      <c r="H18" s="640">
        <v>154</v>
      </c>
    </row>
    <row r="19" spans="1:8">
      <c r="A19" s="194" t="s">
        <v>299</v>
      </c>
      <c r="B19" s="190" t="s">
        <v>300</v>
      </c>
      <c r="C19" s="316">
        <v>167</v>
      </c>
      <c r="D19" s="317">
        <v>120</v>
      </c>
      <c r="E19" s="194" t="s">
        <v>301</v>
      </c>
      <c r="F19" s="237" t="s">
        <v>302</v>
      </c>
      <c r="G19" s="316">
        <v>155</v>
      </c>
      <c r="H19" s="317">
        <v>154</v>
      </c>
    </row>
    <row r="20" spans="1:8">
      <c r="A20" s="235" t="s">
        <v>303</v>
      </c>
      <c r="B20" s="190" t="s">
        <v>304</v>
      </c>
      <c r="C20" s="316"/>
      <c r="D20" s="317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7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23469</v>
      </c>
      <c r="D22" s="629">
        <f>SUM(D12:D18)+D19</f>
        <v>26228</v>
      </c>
      <c r="E22" s="194" t="s">
        <v>309</v>
      </c>
      <c r="F22" s="237" t="s">
        <v>310</v>
      </c>
      <c r="G22" s="316">
        <v>104</v>
      </c>
      <c r="H22" s="317">
        <v>4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7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7"/>
    </row>
    <row r="25" spans="1:8" ht="31.5">
      <c r="A25" s="194" t="s">
        <v>316</v>
      </c>
      <c r="B25" s="237" t="s">
        <v>317</v>
      </c>
      <c r="C25" s="316">
        <f>148-7</f>
        <v>141</v>
      </c>
      <c r="D25" s="317">
        <v>103</v>
      </c>
      <c r="E25" s="194" t="s">
        <v>318</v>
      </c>
      <c r="F25" s="237" t="s">
        <v>319</v>
      </c>
      <c r="G25" s="316">
        <v>4</v>
      </c>
      <c r="H25" s="317">
        <v>13</v>
      </c>
    </row>
    <row r="26" spans="1:8" ht="31.5">
      <c r="A26" s="194" t="s">
        <v>320</v>
      </c>
      <c r="B26" s="237" t="s">
        <v>321</v>
      </c>
      <c r="C26" s="316"/>
      <c r="D26" s="317"/>
      <c r="E26" s="194" t="s">
        <v>322</v>
      </c>
      <c r="F26" s="237" t="s">
        <v>323</v>
      </c>
      <c r="G26" s="316"/>
      <c r="H26" s="317"/>
    </row>
    <row r="27" spans="1:8" ht="31.5">
      <c r="A27" s="194" t="s">
        <v>324</v>
      </c>
      <c r="B27" s="237" t="s">
        <v>325</v>
      </c>
      <c r="C27" s="316">
        <v>17</v>
      </c>
      <c r="D27" s="317">
        <v>24</v>
      </c>
      <c r="E27" s="236" t="s">
        <v>104</v>
      </c>
      <c r="F27" s="238" t="s">
        <v>326</v>
      </c>
      <c r="G27" s="628">
        <f>SUM(G22:G26)</f>
        <v>108</v>
      </c>
      <c r="H27" s="629">
        <f>SUM(H22:H26)</f>
        <v>17</v>
      </c>
    </row>
    <row r="28" spans="1:8">
      <c r="A28" s="194" t="s">
        <v>79</v>
      </c>
      <c r="B28" s="237" t="s">
        <v>327</v>
      </c>
      <c r="C28" s="316">
        <v>7</v>
      </c>
      <c r="D28" s="317">
        <v>14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165</v>
      </c>
      <c r="D29" s="629">
        <f>SUM(D25:D28)</f>
        <v>141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23634</v>
      </c>
      <c r="D31" s="635">
        <f>D29+D22</f>
        <v>26369</v>
      </c>
      <c r="E31" s="251" t="s">
        <v>824</v>
      </c>
      <c r="F31" s="266" t="s">
        <v>331</v>
      </c>
      <c r="G31" s="253">
        <f>G16+G18+G27</f>
        <v>25882</v>
      </c>
      <c r="H31" s="254">
        <f>H16+H18+H27</f>
        <v>28106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2248</v>
      </c>
      <c r="D33" s="244">
        <f>IF((H31-D31)&gt;0,H31-D31,0)</f>
        <v>1737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23634</v>
      </c>
      <c r="D36" s="637">
        <f>D31-D34+D35</f>
        <v>26369</v>
      </c>
      <c r="E36" s="262" t="s">
        <v>346</v>
      </c>
      <c r="F36" s="256" t="s">
        <v>347</v>
      </c>
      <c r="G36" s="267">
        <f>G35-G34+G31</f>
        <v>25882</v>
      </c>
      <c r="H36" s="268">
        <f>H35-H34+H31</f>
        <v>28106</v>
      </c>
    </row>
    <row r="37" spans="1:8">
      <c r="A37" s="261" t="s">
        <v>348</v>
      </c>
      <c r="B37" s="231" t="s">
        <v>349</v>
      </c>
      <c r="C37" s="634">
        <f>IF((G36-C36)&gt;0,G36-C36,0)</f>
        <v>2248</v>
      </c>
      <c r="D37" s="635">
        <f>IF((H36-D36)&gt;0,H36-D36,0)</f>
        <v>1737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0</v>
      </c>
      <c r="D38" s="629">
        <f>D39+D40+D41</f>
        <v>0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/>
      <c r="D40" s="317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2248</v>
      </c>
      <c r="D42" s="244">
        <f>+IF((H36-D36-D38)&gt;0,H36-D36-D38,0)</f>
        <v>1737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2248</v>
      </c>
      <c r="D44" s="268">
        <f>IF(H42=0,IF(D42-D43&gt;0,D42-D43+H43,0),IF(H42-H43&lt;0,H43-H42+D42,0))</f>
        <v>1737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25882</v>
      </c>
      <c r="D45" s="631">
        <f>D36+D38+D42</f>
        <v>28106</v>
      </c>
      <c r="E45" s="270" t="s">
        <v>373</v>
      </c>
      <c r="F45" s="272" t="s">
        <v>374</v>
      </c>
      <c r="G45" s="630">
        <f>G42+G36</f>
        <v>25882</v>
      </c>
      <c r="H45" s="631">
        <f>H42+H36</f>
        <v>28106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5" t="s">
        <v>976</v>
      </c>
      <c r="B47" s="705"/>
      <c r="C47" s="705"/>
      <c r="D47" s="705"/>
      <c r="E47" s="705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4" t="s">
        <v>975</v>
      </c>
      <c r="B50" s="702" t="str">
        <f>pdeReportingDate</f>
        <v>29.10.2024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4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5" t="s">
        <v>8</v>
      </c>
      <c r="B52" s="703" t="str">
        <f>authorName</f>
        <v>Даниела Николова Иванова</v>
      </c>
      <c r="C52" s="703"/>
      <c r="D52" s="703"/>
      <c r="E52" s="703"/>
      <c r="F52" s="703"/>
      <c r="G52" s="703"/>
      <c r="H52" s="703"/>
    </row>
    <row r="53" spans="1:13" s="42" customFormat="1">
      <c r="A53" s="695"/>
      <c r="B53" s="80"/>
      <c r="C53" s="80"/>
      <c r="D53" s="80"/>
      <c r="E53" s="80"/>
      <c r="F53" s="80"/>
      <c r="G53" s="80"/>
      <c r="H53" s="80"/>
    </row>
    <row r="54" spans="1:13" s="42" customFormat="1">
      <c r="A54" s="695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6"/>
      <c r="B55" s="701" t="s">
        <v>991</v>
      </c>
      <c r="C55" s="701"/>
      <c r="D55" s="701"/>
      <c r="E55" s="701"/>
      <c r="F55" s="574"/>
      <c r="G55" s="45"/>
      <c r="H55" s="42"/>
    </row>
    <row r="56" spans="1:13" ht="15.75" customHeight="1">
      <c r="A56" s="696"/>
      <c r="B56" s="701" t="s">
        <v>977</v>
      </c>
      <c r="C56" s="701"/>
      <c r="D56" s="701"/>
      <c r="E56" s="701"/>
      <c r="F56" s="574"/>
      <c r="G56" s="45"/>
      <c r="H56" s="42"/>
    </row>
    <row r="57" spans="1:13" ht="15.75" customHeight="1">
      <c r="A57" s="696"/>
      <c r="B57" s="701" t="s">
        <v>977</v>
      </c>
      <c r="C57" s="701"/>
      <c r="D57" s="701"/>
      <c r="E57" s="701"/>
      <c r="F57" s="574"/>
      <c r="G57" s="45"/>
      <c r="H57" s="42"/>
    </row>
    <row r="58" spans="1:13" ht="15.75" customHeight="1">
      <c r="A58" s="696"/>
      <c r="B58" s="701" t="s">
        <v>977</v>
      </c>
      <c r="C58" s="701"/>
      <c r="D58" s="701"/>
      <c r="E58" s="701"/>
      <c r="F58" s="574"/>
      <c r="G58" s="45"/>
      <c r="H58" s="42"/>
    </row>
    <row r="59" spans="1:13">
      <c r="A59" s="696"/>
      <c r="B59" s="701"/>
      <c r="C59" s="701"/>
      <c r="D59" s="701"/>
      <c r="E59" s="701"/>
      <c r="F59" s="574"/>
      <c r="G59" s="45"/>
      <c r="H59" s="42"/>
    </row>
    <row r="60" spans="1:13">
      <c r="A60" s="696"/>
      <c r="B60" s="701"/>
      <c r="C60" s="701"/>
      <c r="D60" s="701"/>
      <c r="E60" s="701"/>
      <c r="F60" s="574"/>
      <c r="G60" s="45"/>
      <c r="H60" s="42"/>
    </row>
    <row r="61" spans="1:13">
      <c r="A61" s="696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Normal="100" zoomScaleSheetLayoutView="80" workbookViewId="0"/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АРОМА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831643066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30.09.2024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29668</v>
      </c>
      <c r="D11" s="196">
        <v>30586</v>
      </c>
      <c r="E11" s="177"/>
      <c r="F11" s="177"/>
    </row>
    <row r="12" spans="1:13">
      <c r="A12" s="277" t="s">
        <v>380</v>
      </c>
      <c r="B12" s="178" t="s">
        <v>381</v>
      </c>
      <c r="C12" s="197">
        <v>-18776</v>
      </c>
      <c r="D12" s="196">
        <v>-21718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6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-5432</v>
      </c>
      <c r="D14" s="196">
        <v>-5008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417</v>
      </c>
      <c r="D15" s="196">
        <v>682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>
        <v>-60</v>
      </c>
      <c r="D16" s="196">
        <v>-52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6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>
        <v>-1</v>
      </c>
      <c r="D18" s="196">
        <v>-1</v>
      </c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>
        <v>-12</v>
      </c>
      <c r="D19" s="196">
        <v>-8</v>
      </c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f>-148+3</f>
        <v>-145</v>
      </c>
      <c r="D20" s="196">
        <v>-140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5659</v>
      </c>
      <c r="D21" s="659">
        <f>SUM(D11:D20)</f>
        <v>4341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-1687</v>
      </c>
      <c r="D23" s="196">
        <v>-3017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6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6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6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6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6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6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6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6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-1095</v>
      </c>
      <c r="D32" s="196">
        <v>-2741</v>
      </c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-2782</v>
      </c>
      <c r="D33" s="659">
        <f>SUM(D23:D32)</f>
        <v>-5758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6"/>
      <c r="E35" s="177"/>
      <c r="F35" s="177"/>
    </row>
    <row r="36" spans="1:13">
      <c r="A36" s="278" t="s">
        <v>425</v>
      </c>
      <c r="B36" s="178" t="s">
        <v>426</v>
      </c>
      <c r="C36" s="197"/>
      <c r="D36" s="196"/>
      <c r="E36" s="177"/>
      <c r="F36" s="177"/>
    </row>
    <row r="37" spans="1:13">
      <c r="A37" s="277" t="s">
        <v>427</v>
      </c>
      <c r="B37" s="178" t="s">
        <v>428</v>
      </c>
      <c r="C37" s="197"/>
      <c r="D37" s="196">
        <v>1680</v>
      </c>
      <c r="E37" s="177"/>
      <c r="F37" s="177"/>
    </row>
    <row r="38" spans="1:13">
      <c r="A38" s="277" t="s">
        <v>429</v>
      </c>
      <c r="B38" s="178" t="s">
        <v>430</v>
      </c>
      <c r="C38" s="197">
        <v>-555</v>
      </c>
      <c r="D38" s="196">
        <v>-1122</v>
      </c>
      <c r="E38" s="177"/>
      <c r="F38" s="177"/>
    </row>
    <row r="39" spans="1:13">
      <c r="A39" s="277" t="s">
        <v>431</v>
      </c>
      <c r="B39" s="178" t="s">
        <v>432</v>
      </c>
      <c r="C39" s="197">
        <v>-185</v>
      </c>
      <c r="D39" s="196">
        <v>-155</v>
      </c>
      <c r="E39" s="177"/>
      <c r="F39" s="177"/>
    </row>
    <row r="40" spans="1:13" ht="31.5">
      <c r="A40" s="277" t="s">
        <v>433</v>
      </c>
      <c r="B40" s="178" t="s">
        <v>434</v>
      </c>
      <c r="C40" s="197">
        <v>-139</v>
      </c>
      <c r="D40" s="196">
        <v>-86</v>
      </c>
      <c r="E40" s="177"/>
      <c r="F40" s="177"/>
    </row>
    <row r="41" spans="1:13">
      <c r="A41" s="277" t="s">
        <v>435</v>
      </c>
      <c r="B41" s="178" t="s">
        <v>436</v>
      </c>
      <c r="C41" s="197">
        <v>-928</v>
      </c>
      <c r="D41" s="196">
        <v>-557</v>
      </c>
      <c r="E41" s="177"/>
      <c r="F41" s="177"/>
    </row>
    <row r="42" spans="1:13">
      <c r="A42" s="277" t="s">
        <v>437</v>
      </c>
      <c r="B42" s="178" t="s">
        <v>438</v>
      </c>
      <c r="C42" s="197"/>
      <c r="D42" s="196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-1807</v>
      </c>
      <c r="D43" s="661">
        <f>SUM(D35:D42)</f>
        <v>-240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1070</v>
      </c>
      <c r="D44" s="307">
        <f>D43+D33+D21</f>
        <v>-1657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2317</v>
      </c>
      <c r="D45" s="309">
        <v>4085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3387</v>
      </c>
      <c r="D46" s="311">
        <f>D45+D44</f>
        <v>2428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/>
      <c r="D47" s="298"/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2" t="s">
        <v>966</v>
      </c>
      <c r="G50" s="180"/>
      <c r="H50" s="180"/>
    </row>
    <row r="51" spans="1:13">
      <c r="A51" s="706" t="s">
        <v>972</v>
      </c>
      <c r="B51" s="706"/>
      <c r="C51" s="706"/>
      <c r="D51" s="706"/>
      <c r="G51" s="180"/>
      <c r="H51" s="180"/>
    </row>
    <row r="52" spans="1:13">
      <c r="A52" s="693"/>
      <c r="B52" s="693"/>
      <c r="C52" s="693"/>
      <c r="D52" s="693"/>
      <c r="G52" s="180"/>
      <c r="H52" s="180"/>
    </row>
    <row r="53" spans="1:13">
      <c r="A53" s="693"/>
      <c r="B53" s="693"/>
      <c r="C53" s="693"/>
      <c r="D53" s="693"/>
      <c r="G53" s="180"/>
      <c r="H53" s="180"/>
    </row>
    <row r="54" spans="1:13" s="42" customFormat="1">
      <c r="A54" s="694" t="s">
        <v>975</v>
      </c>
      <c r="B54" s="702" t="str">
        <f>pdeReportingDate</f>
        <v>29.10.2024</v>
      </c>
      <c r="C54" s="702"/>
      <c r="D54" s="702"/>
      <c r="E54" s="702"/>
      <c r="F54" s="697"/>
      <c r="G54" s="697"/>
      <c r="H54" s="697"/>
      <c r="M54" s="98"/>
    </row>
    <row r="55" spans="1:13" s="42" customFormat="1">
      <c r="A55" s="694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5" t="s">
        <v>8</v>
      </c>
      <c r="B56" s="703" t="str">
        <f>authorName</f>
        <v>Даниела Николова Иванова</v>
      </c>
      <c r="C56" s="703"/>
      <c r="D56" s="703"/>
      <c r="E56" s="703"/>
      <c r="F56" s="80"/>
      <c r="G56" s="80"/>
      <c r="H56" s="80"/>
    </row>
    <row r="57" spans="1:13" s="42" customFormat="1">
      <c r="A57" s="695"/>
      <c r="B57" s="703"/>
      <c r="C57" s="703"/>
      <c r="D57" s="703"/>
      <c r="E57" s="703"/>
      <c r="F57" s="80"/>
      <c r="G57" s="80"/>
      <c r="H57" s="80"/>
    </row>
    <row r="58" spans="1:13" s="42" customFormat="1">
      <c r="A58" s="695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6"/>
      <c r="B59" s="701" t="s">
        <v>991</v>
      </c>
      <c r="C59" s="701"/>
      <c r="D59" s="701"/>
      <c r="E59" s="701"/>
      <c r="F59" s="574"/>
      <c r="G59" s="45"/>
      <c r="H59" s="42"/>
    </row>
    <row r="60" spans="1:13">
      <c r="A60" s="696"/>
      <c r="B60" s="701" t="s">
        <v>977</v>
      </c>
      <c r="C60" s="701"/>
      <c r="D60" s="701"/>
      <c r="E60" s="701"/>
      <c r="F60" s="574"/>
      <c r="G60" s="45"/>
      <c r="H60" s="42"/>
    </row>
    <row r="61" spans="1:13">
      <c r="A61" s="696"/>
      <c r="B61" s="701" t="s">
        <v>977</v>
      </c>
      <c r="C61" s="701"/>
      <c r="D61" s="701"/>
      <c r="E61" s="701"/>
      <c r="F61" s="574"/>
      <c r="G61" s="45"/>
      <c r="H61" s="42"/>
    </row>
    <row r="62" spans="1:13">
      <c r="A62" s="696"/>
      <c r="B62" s="701" t="s">
        <v>977</v>
      </c>
      <c r="C62" s="701"/>
      <c r="D62" s="701"/>
      <c r="E62" s="701"/>
      <c r="F62" s="574"/>
      <c r="G62" s="45"/>
      <c r="H62" s="42"/>
    </row>
    <row r="63" spans="1:13">
      <c r="A63" s="696"/>
      <c r="B63" s="701"/>
      <c r="C63" s="701"/>
      <c r="D63" s="701"/>
      <c r="E63" s="701"/>
      <c r="F63" s="574"/>
      <c r="G63" s="45"/>
      <c r="H63" s="42"/>
    </row>
    <row r="64" spans="1:13">
      <c r="A64" s="696"/>
      <c r="B64" s="701"/>
      <c r="C64" s="701"/>
      <c r="D64" s="701"/>
      <c r="E64" s="701"/>
      <c r="F64" s="574"/>
      <c r="G64" s="45"/>
      <c r="H64" s="42"/>
    </row>
    <row r="65" spans="1:8">
      <c r="A65" s="696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95" zoomScaleNormal="100" zoomScaleSheetLayoutView="95" workbookViewId="0"/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АРОМА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831643066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30.09.2024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1" t="s">
        <v>453</v>
      </c>
      <c r="B8" s="714" t="s">
        <v>454</v>
      </c>
      <c r="C8" s="707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7" t="s">
        <v>460</v>
      </c>
      <c r="L8" s="707" t="s">
        <v>461</v>
      </c>
      <c r="M8" s="531"/>
      <c r="N8" s="532"/>
    </row>
    <row r="9" spans="1:14" s="533" customFormat="1" ht="31.5">
      <c r="A9" s="712"/>
      <c r="B9" s="715"/>
      <c r="C9" s="708"/>
      <c r="D9" s="710" t="s">
        <v>826</v>
      </c>
      <c r="E9" s="710" t="s">
        <v>456</v>
      </c>
      <c r="F9" s="535" t="s">
        <v>457</v>
      </c>
      <c r="G9" s="535"/>
      <c r="H9" s="535"/>
      <c r="I9" s="717" t="s">
        <v>458</v>
      </c>
      <c r="J9" s="717" t="s">
        <v>459</v>
      </c>
      <c r="K9" s="708"/>
      <c r="L9" s="708"/>
      <c r="M9" s="536" t="s">
        <v>825</v>
      </c>
      <c r="N9" s="532"/>
    </row>
    <row r="10" spans="1:14" s="533" customFormat="1" ht="31.5">
      <c r="A10" s="713"/>
      <c r="B10" s="716"/>
      <c r="C10" s="709"/>
      <c r="D10" s="710"/>
      <c r="E10" s="710"/>
      <c r="F10" s="534" t="s">
        <v>462</v>
      </c>
      <c r="G10" s="534" t="s">
        <v>463</v>
      </c>
      <c r="H10" s="534" t="s">
        <v>464</v>
      </c>
      <c r="I10" s="709"/>
      <c r="J10" s="709"/>
      <c r="K10" s="709"/>
      <c r="L10" s="709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15459</v>
      </c>
      <c r="D13" s="584">
        <f>'1-Баланс'!H20</f>
        <v>0</v>
      </c>
      <c r="E13" s="584">
        <f>'1-Баланс'!H21</f>
        <v>0</v>
      </c>
      <c r="F13" s="584">
        <f>'1-Баланс'!H23</f>
        <v>13798</v>
      </c>
      <c r="G13" s="584">
        <f>'1-Баланс'!H24</f>
        <v>0</v>
      </c>
      <c r="H13" s="585"/>
      <c r="I13" s="584">
        <f>'1-Баланс'!H29+'1-Баланс'!H32</f>
        <v>4715</v>
      </c>
      <c r="J13" s="584">
        <f>'1-Баланс'!H30+'1-Баланс'!H33</f>
        <v>0</v>
      </c>
      <c r="K13" s="585"/>
      <c r="L13" s="584">
        <f>SUM(C13:K13)</f>
        <v>33972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15459</v>
      </c>
      <c r="D17" s="653">
        <f t="shared" ref="D17:M17" si="2">D13+D14</f>
        <v>0</v>
      </c>
      <c r="E17" s="653">
        <f t="shared" si="2"/>
        <v>0</v>
      </c>
      <c r="F17" s="653">
        <f t="shared" si="2"/>
        <v>13798</v>
      </c>
      <c r="G17" s="653">
        <f t="shared" si="2"/>
        <v>0</v>
      </c>
      <c r="H17" s="653">
        <f t="shared" si="2"/>
        <v>0</v>
      </c>
      <c r="I17" s="653">
        <f t="shared" si="2"/>
        <v>4715</v>
      </c>
      <c r="J17" s="653">
        <f t="shared" si="2"/>
        <v>0</v>
      </c>
      <c r="K17" s="653">
        <f t="shared" si="2"/>
        <v>0</v>
      </c>
      <c r="L17" s="584">
        <f t="shared" si="1"/>
        <v>33972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2248</v>
      </c>
      <c r="J18" s="584">
        <f>+'1-Баланс'!G33</f>
        <v>0</v>
      </c>
      <c r="K18" s="585"/>
      <c r="L18" s="584">
        <f t="shared" si="1"/>
        <v>2248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1013</v>
      </c>
      <c r="G19" s="168">
        <f t="shared" si="3"/>
        <v>0</v>
      </c>
      <c r="H19" s="168">
        <f t="shared" si="3"/>
        <v>0</v>
      </c>
      <c r="I19" s="168">
        <f t="shared" si="3"/>
        <v>-1938</v>
      </c>
      <c r="J19" s="168">
        <f>J20+J21</f>
        <v>0</v>
      </c>
      <c r="K19" s="168">
        <f t="shared" si="3"/>
        <v>0</v>
      </c>
      <c r="L19" s="584">
        <f t="shared" si="1"/>
        <v>-925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>
        <v>-925</v>
      </c>
      <c r="J20" s="316"/>
      <c r="K20" s="316"/>
      <c r="L20" s="584">
        <f>SUM(C20:K20)</f>
        <v>-925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>
        <v>1013</v>
      </c>
      <c r="G21" s="316"/>
      <c r="H21" s="316"/>
      <c r="I21" s="316">
        <v>-1013</v>
      </c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15459</v>
      </c>
      <c r="D31" s="653">
        <f t="shared" ref="D31:M31" si="6">D19+D22+D23+D26+D30+D29+D17+D18</f>
        <v>0</v>
      </c>
      <c r="E31" s="653">
        <f t="shared" si="6"/>
        <v>0</v>
      </c>
      <c r="F31" s="653">
        <f t="shared" si="6"/>
        <v>14811</v>
      </c>
      <c r="G31" s="653">
        <f t="shared" si="6"/>
        <v>0</v>
      </c>
      <c r="H31" s="653">
        <f t="shared" si="6"/>
        <v>0</v>
      </c>
      <c r="I31" s="653">
        <f t="shared" si="6"/>
        <v>5025</v>
      </c>
      <c r="J31" s="653">
        <f t="shared" si="6"/>
        <v>0</v>
      </c>
      <c r="K31" s="653">
        <f t="shared" si="6"/>
        <v>0</v>
      </c>
      <c r="L31" s="584">
        <f t="shared" si="1"/>
        <v>35295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15459</v>
      </c>
      <c r="D34" s="587">
        <f t="shared" si="7"/>
        <v>0</v>
      </c>
      <c r="E34" s="587">
        <f t="shared" si="7"/>
        <v>0</v>
      </c>
      <c r="F34" s="587">
        <f t="shared" si="7"/>
        <v>14811</v>
      </c>
      <c r="G34" s="587">
        <f t="shared" si="7"/>
        <v>0</v>
      </c>
      <c r="H34" s="587">
        <f t="shared" si="7"/>
        <v>0</v>
      </c>
      <c r="I34" s="587">
        <f t="shared" si="7"/>
        <v>5025</v>
      </c>
      <c r="J34" s="587">
        <f t="shared" si="7"/>
        <v>0</v>
      </c>
      <c r="K34" s="587">
        <f t="shared" si="7"/>
        <v>0</v>
      </c>
      <c r="L34" s="651">
        <f t="shared" si="1"/>
        <v>35295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4" t="s">
        <v>975</v>
      </c>
      <c r="B38" s="702" t="str">
        <f>pdeReportingDate</f>
        <v>29.10.2024</v>
      </c>
      <c r="C38" s="702"/>
      <c r="D38" s="702"/>
      <c r="E38" s="702"/>
      <c r="F38" s="702"/>
      <c r="G38" s="702"/>
      <c r="H38" s="702"/>
      <c r="M38" s="169"/>
    </row>
    <row r="39" spans="1:14">
      <c r="A39" s="694"/>
      <c r="B39" s="52"/>
      <c r="C39" s="52"/>
      <c r="D39" s="52"/>
      <c r="E39" s="52"/>
      <c r="F39" s="52"/>
      <c r="G39" s="52"/>
      <c r="H39" s="52"/>
      <c r="M39" s="169"/>
    </row>
    <row r="40" spans="1:14">
      <c r="A40" s="695" t="s">
        <v>8</v>
      </c>
      <c r="B40" s="703" t="str">
        <f>authorName</f>
        <v>Даниела Николова Иванова</v>
      </c>
      <c r="C40" s="703"/>
      <c r="D40" s="703"/>
      <c r="E40" s="703"/>
      <c r="F40" s="703"/>
      <c r="G40" s="703"/>
      <c r="H40" s="703"/>
      <c r="M40" s="169"/>
    </row>
    <row r="41" spans="1:14">
      <c r="A41" s="695"/>
      <c r="B41" s="80"/>
      <c r="C41" s="80"/>
      <c r="D41" s="80"/>
      <c r="E41" s="80"/>
      <c r="F41" s="80"/>
      <c r="G41" s="80"/>
      <c r="H41" s="80"/>
      <c r="M41" s="169"/>
    </row>
    <row r="42" spans="1:14">
      <c r="A42" s="695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6"/>
      <c r="B43" s="701" t="s">
        <v>991</v>
      </c>
      <c r="C43" s="701"/>
      <c r="D43" s="701"/>
      <c r="E43" s="701"/>
      <c r="F43" s="574"/>
      <c r="G43" s="45"/>
      <c r="H43" s="42"/>
      <c r="M43" s="169"/>
    </row>
    <row r="44" spans="1:14">
      <c r="A44" s="696"/>
      <c r="B44" s="701" t="s">
        <v>977</v>
      </c>
      <c r="C44" s="701"/>
      <c r="D44" s="701"/>
      <c r="E44" s="701"/>
      <c r="F44" s="574"/>
      <c r="G44" s="45"/>
      <c r="H44" s="42"/>
      <c r="M44" s="169"/>
    </row>
    <row r="45" spans="1:14">
      <c r="A45" s="696"/>
      <c r="B45" s="701" t="s">
        <v>977</v>
      </c>
      <c r="C45" s="701"/>
      <c r="D45" s="701"/>
      <c r="E45" s="701"/>
      <c r="F45" s="574"/>
      <c r="G45" s="45"/>
      <c r="H45" s="42"/>
      <c r="M45" s="169"/>
    </row>
    <row r="46" spans="1:14">
      <c r="A46" s="696"/>
      <c r="B46" s="701" t="s">
        <v>977</v>
      </c>
      <c r="C46" s="701"/>
      <c r="D46" s="701"/>
      <c r="E46" s="701"/>
      <c r="F46" s="574"/>
      <c r="G46" s="45"/>
      <c r="H46" s="42"/>
      <c r="M46" s="169"/>
    </row>
    <row r="47" spans="1:14">
      <c r="A47" s="696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6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6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5" zoomScaleNormal="70" zoomScaleSheetLayoutView="75" workbookViewId="0"/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АРОМА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831643066</v>
      </c>
      <c r="B4" s="40"/>
      <c r="C4" s="23"/>
      <c r="D4" s="22"/>
    </row>
    <row r="5" spans="1:15">
      <c r="A5" s="75" t="str">
        <f>CONCATENATE("към ",TEXT(endDate,"dd.mm.yyyy")," г.")</f>
        <v>към 30.09.2024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>
        <v>1</v>
      </c>
      <c r="B12" s="680"/>
      <c r="C12" s="92"/>
      <c r="D12" s="92"/>
      <c r="E12" s="92"/>
      <c r="F12" s="469">
        <f>C12-E12</f>
        <v>0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0</v>
      </c>
      <c r="D27" s="472"/>
      <c r="E27" s="472">
        <f>SUM(E12:E26)</f>
        <v>0</v>
      </c>
      <c r="F27" s="472">
        <f>SUM(F12:F26)</f>
        <v>0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999</v>
      </c>
      <c r="B63" s="680"/>
      <c r="C63" s="92">
        <v>1</v>
      </c>
      <c r="D63" s="92"/>
      <c r="E63" s="92"/>
      <c r="F63" s="469">
        <f>C63-E63</f>
        <v>1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1</v>
      </c>
      <c r="D78" s="472"/>
      <c r="E78" s="472">
        <f>SUM(E63:E77)</f>
        <v>0</v>
      </c>
      <c r="F78" s="472">
        <f>SUM(F63:F77)</f>
        <v>1</v>
      </c>
    </row>
    <row r="79" spans="1:6">
      <c r="A79" s="513" t="s">
        <v>801</v>
      </c>
      <c r="B79" s="510" t="s">
        <v>802</v>
      </c>
      <c r="C79" s="472">
        <f>C78+C61+C44+C27</f>
        <v>1</v>
      </c>
      <c r="D79" s="472"/>
      <c r="E79" s="472">
        <f>E78+E61+E44+E27</f>
        <v>0</v>
      </c>
      <c r="F79" s="472">
        <f>F78+F61+F44+F27</f>
        <v>1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4" t="s">
        <v>975</v>
      </c>
      <c r="B151" s="702" t="str">
        <f>pdeReportingDate</f>
        <v>29.10.2024</v>
      </c>
      <c r="C151" s="702"/>
      <c r="D151" s="702"/>
      <c r="E151" s="702"/>
      <c r="F151" s="702"/>
      <c r="G151" s="702"/>
      <c r="H151" s="702"/>
    </row>
    <row r="152" spans="1:8">
      <c r="A152" s="694"/>
      <c r="B152" s="52"/>
      <c r="C152" s="52"/>
      <c r="D152" s="52"/>
      <c r="E152" s="52"/>
      <c r="F152" s="52"/>
      <c r="G152" s="52"/>
      <c r="H152" s="52"/>
    </row>
    <row r="153" spans="1:8">
      <c r="A153" s="695" t="s">
        <v>8</v>
      </c>
      <c r="B153" s="703" t="str">
        <f>authorName</f>
        <v>Даниела Николова Иванова</v>
      </c>
      <c r="C153" s="703"/>
      <c r="D153" s="703"/>
      <c r="E153" s="703"/>
      <c r="F153" s="703"/>
      <c r="G153" s="703"/>
      <c r="H153" s="703"/>
    </row>
    <row r="154" spans="1:8">
      <c r="A154" s="695"/>
      <c r="B154" s="80"/>
      <c r="C154" s="80"/>
      <c r="D154" s="80"/>
      <c r="E154" s="80"/>
      <c r="F154" s="80"/>
      <c r="G154" s="80"/>
      <c r="H154" s="80"/>
    </row>
    <row r="155" spans="1:8">
      <c r="A155" s="695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6"/>
      <c r="B156" s="701" t="s">
        <v>991</v>
      </c>
      <c r="C156" s="701"/>
      <c r="D156" s="701"/>
      <c r="E156" s="701"/>
      <c r="F156" s="574"/>
      <c r="G156" s="45"/>
      <c r="H156" s="42"/>
    </row>
    <row r="157" spans="1:8">
      <c r="A157" s="696"/>
      <c r="B157" s="701" t="s">
        <v>977</v>
      </c>
      <c r="C157" s="701"/>
      <c r="D157" s="701"/>
      <c r="E157" s="701"/>
      <c r="F157" s="574"/>
      <c r="G157" s="45"/>
      <c r="H157" s="42"/>
    </row>
    <row r="158" spans="1:8">
      <c r="A158" s="696"/>
      <c r="B158" s="701" t="s">
        <v>977</v>
      </c>
      <c r="C158" s="701"/>
      <c r="D158" s="701"/>
      <c r="E158" s="701"/>
      <c r="F158" s="574"/>
      <c r="G158" s="45"/>
      <c r="H158" s="42"/>
    </row>
    <row r="159" spans="1:8">
      <c r="A159" s="696"/>
      <c r="B159" s="701" t="s">
        <v>977</v>
      </c>
      <c r="C159" s="701"/>
      <c r="D159" s="701"/>
      <c r="E159" s="701"/>
      <c r="F159" s="574"/>
      <c r="G159" s="45"/>
      <c r="H159" s="42"/>
    </row>
    <row r="160" spans="1:8">
      <c r="A160" s="696"/>
      <c r="B160" s="701"/>
      <c r="C160" s="701"/>
      <c r="D160" s="701"/>
      <c r="E160" s="701"/>
      <c r="F160" s="574"/>
      <c r="G160" s="45"/>
      <c r="H160" s="42"/>
    </row>
    <row r="161" spans="1:8">
      <c r="A161" s="696"/>
      <c r="B161" s="701"/>
      <c r="C161" s="701"/>
      <c r="D161" s="701"/>
      <c r="E161" s="701"/>
      <c r="F161" s="574"/>
      <c r="G161" s="45"/>
      <c r="H161" s="42"/>
    </row>
    <row r="162" spans="1:8">
      <c r="A162" s="696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4"/>
  <sheetViews>
    <sheetView view="pageBreakPreview" zoomScaleNormal="85" zoomScaleSheetLayoutView="100" workbookViewId="0"/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АРОМА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831643066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30.09.2024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2" t="s">
        <v>453</v>
      </c>
      <c r="B7" s="723"/>
      <c r="C7" s="726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8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8" t="s">
        <v>513</v>
      </c>
      <c r="R7" s="720" t="s">
        <v>514</v>
      </c>
    </row>
    <row r="8" spans="1:18" s="128" customFormat="1" ht="66.75" customHeight="1">
      <c r="A8" s="724"/>
      <c r="B8" s="725"/>
      <c r="C8" s="727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9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9"/>
      <c r="R8" s="721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>
        <v>498</v>
      </c>
      <c r="E11" s="328"/>
      <c r="F11" s="328"/>
      <c r="G11" s="329">
        <f>D11+E11-F11</f>
        <v>498</v>
      </c>
      <c r="H11" s="328"/>
      <c r="I11" s="328"/>
      <c r="J11" s="329">
        <f>G11+H11-I11</f>
        <v>498</v>
      </c>
      <c r="K11" s="328">
        <v>0</v>
      </c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498</v>
      </c>
    </row>
    <row r="12" spans="1:18">
      <c r="A12" s="339" t="s">
        <v>524</v>
      </c>
      <c r="B12" s="321" t="s">
        <v>525</v>
      </c>
      <c r="C12" s="152" t="s">
        <v>526</v>
      </c>
      <c r="D12" s="328">
        <v>12769</v>
      </c>
      <c r="E12" s="328"/>
      <c r="F12" s="328"/>
      <c r="G12" s="329">
        <f t="shared" ref="G12:G42" si="2">D12+E12-F12</f>
        <v>12769</v>
      </c>
      <c r="H12" s="328"/>
      <c r="I12" s="328"/>
      <c r="J12" s="329">
        <f t="shared" ref="J12:J42" si="3">G12+H12-I12</f>
        <v>12769</v>
      </c>
      <c r="K12" s="328">
        <v>5805</v>
      </c>
      <c r="L12" s="328">
        <v>516</v>
      </c>
      <c r="M12" s="328"/>
      <c r="N12" s="329">
        <f t="shared" ref="N12:N42" si="4">K12+L12-M12</f>
        <v>6321</v>
      </c>
      <c r="O12" s="328"/>
      <c r="P12" s="328"/>
      <c r="Q12" s="329">
        <f t="shared" si="0"/>
        <v>6321</v>
      </c>
      <c r="R12" s="340">
        <f t="shared" si="1"/>
        <v>6448</v>
      </c>
    </row>
    <row r="13" spans="1:18">
      <c r="A13" s="339" t="s">
        <v>527</v>
      </c>
      <c r="B13" s="321" t="s">
        <v>528</v>
      </c>
      <c r="C13" s="152" t="s">
        <v>529</v>
      </c>
      <c r="D13" s="328">
        <v>41439</v>
      </c>
      <c r="E13" s="328">
        <v>1802</v>
      </c>
      <c r="F13" s="328">
        <v>7</v>
      </c>
      <c r="G13" s="329">
        <f t="shared" si="2"/>
        <v>43234</v>
      </c>
      <c r="H13" s="328"/>
      <c r="I13" s="328"/>
      <c r="J13" s="329">
        <f t="shared" si="3"/>
        <v>43234</v>
      </c>
      <c r="K13" s="328">
        <v>30123</v>
      </c>
      <c r="L13" s="328">
        <v>1189</v>
      </c>
      <c r="M13" s="328">
        <v>7</v>
      </c>
      <c r="N13" s="329">
        <f t="shared" si="4"/>
        <v>31305</v>
      </c>
      <c r="O13" s="328"/>
      <c r="P13" s="328"/>
      <c r="Q13" s="329">
        <f t="shared" si="0"/>
        <v>31305</v>
      </c>
      <c r="R13" s="340">
        <f t="shared" si="1"/>
        <v>11929</v>
      </c>
    </row>
    <row r="14" spans="1:18">
      <c r="A14" s="339" t="s">
        <v>530</v>
      </c>
      <c r="B14" s="321" t="s">
        <v>531</v>
      </c>
      <c r="C14" s="152" t="s">
        <v>532</v>
      </c>
      <c r="D14" s="328">
        <v>0</v>
      </c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>
        <v>0</v>
      </c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>
        <v>782</v>
      </c>
      <c r="E15" s="328">
        <v>171</v>
      </c>
      <c r="F15" s="328"/>
      <c r="G15" s="329">
        <f t="shared" si="2"/>
        <v>953</v>
      </c>
      <c r="H15" s="328"/>
      <c r="I15" s="328"/>
      <c r="J15" s="329">
        <f t="shared" si="3"/>
        <v>953</v>
      </c>
      <c r="K15" s="328">
        <v>541</v>
      </c>
      <c r="L15" s="328">
        <v>82</v>
      </c>
      <c r="M15" s="328"/>
      <c r="N15" s="329">
        <f t="shared" si="4"/>
        <v>623</v>
      </c>
      <c r="O15" s="328"/>
      <c r="P15" s="328"/>
      <c r="Q15" s="329">
        <f t="shared" si="0"/>
        <v>623</v>
      </c>
      <c r="R15" s="340">
        <f t="shared" si="1"/>
        <v>330</v>
      </c>
    </row>
    <row r="16" spans="1:18">
      <c r="A16" s="361" t="s">
        <v>838</v>
      </c>
      <c r="B16" s="321" t="s">
        <v>536</v>
      </c>
      <c r="C16" s="152" t="s">
        <v>537</v>
      </c>
      <c r="D16" s="328">
        <v>852</v>
      </c>
      <c r="E16" s="328">
        <v>20</v>
      </c>
      <c r="F16" s="328"/>
      <c r="G16" s="329">
        <f t="shared" si="2"/>
        <v>872</v>
      </c>
      <c r="H16" s="328"/>
      <c r="I16" s="328"/>
      <c r="J16" s="329">
        <f t="shared" si="3"/>
        <v>872</v>
      </c>
      <c r="K16" s="328">
        <v>698</v>
      </c>
      <c r="L16" s="328">
        <v>35</v>
      </c>
      <c r="M16" s="328"/>
      <c r="N16" s="329">
        <f t="shared" si="4"/>
        <v>733</v>
      </c>
      <c r="O16" s="328"/>
      <c r="P16" s="328"/>
      <c r="Q16" s="329">
        <f t="shared" si="0"/>
        <v>733</v>
      </c>
      <c r="R16" s="340">
        <f t="shared" si="1"/>
        <v>139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>
        <v>2776</v>
      </c>
      <c r="E17" s="328">
        <v>1812</v>
      </c>
      <c r="F17" s="328">
        <v>1877</v>
      </c>
      <c r="G17" s="329">
        <f t="shared" si="2"/>
        <v>2711</v>
      </c>
      <c r="H17" s="328"/>
      <c r="I17" s="328"/>
      <c r="J17" s="329">
        <f t="shared" si="3"/>
        <v>2711</v>
      </c>
      <c r="K17" s="328">
        <v>0</v>
      </c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2711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2500</v>
      </c>
      <c r="E18" s="328"/>
      <c r="F18" s="328"/>
      <c r="G18" s="329">
        <f t="shared" si="2"/>
        <v>2500</v>
      </c>
      <c r="H18" s="328"/>
      <c r="I18" s="328"/>
      <c r="J18" s="329">
        <f t="shared" si="3"/>
        <v>2500</v>
      </c>
      <c r="K18" s="328">
        <v>1324</v>
      </c>
      <c r="L18" s="328">
        <v>236</v>
      </c>
      <c r="M18" s="328"/>
      <c r="N18" s="329">
        <f t="shared" si="4"/>
        <v>1560</v>
      </c>
      <c r="O18" s="328"/>
      <c r="P18" s="328"/>
      <c r="Q18" s="329">
        <f t="shared" si="0"/>
        <v>1560</v>
      </c>
      <c r="R18" s="340">
        <f t="shared" si="1"/>
        <v>940</v>
      </c>
    </row>
    <row r="19" spans="1:18">
      <c r="A19" s="339"/>
      <c r="B19" s="322" t="s">
        <v>544</v>
      </c>
      <c r="C19" s="156" t="s">
        <v>545</v>
      </c>
      <c r="D19" s="330">
        <f>SUM(D11:D18)</f>
        <v>61616</v>
      </c>
      <c r="E19" s="330">
        <f>SUM(E11:E18)</f>
        <v>3805</v>
      </c>
      <c r="F19" s="330">
        <f>SUM(F11:F18)</f>
        <v>1884</v>
      </c>
      <c r="G19" s="329">
        <f t="shared" si="2"/>
        <v>63537</v>
      </c>
      <c r="H19" s="330">
        <f>SUM(H11:H18)</f>
        <v>0</v>
      </c>
      <c r="I19" s="330">
        <f>SUM(I11:I18)</f>
        <v>0</v>
      </c>
      <c r="J19" s="329">
        <f t="shared" si="3"/>
        <v>63537</v>
      </c>
      <c r="K19" s="330">
        <f>SUM(K11:K18)</f>
        <v>38491</v>
      </c>
      <c r="L19" s="330">
        <f>SUM(L11:L18)</f>
        <v>2058</v>
      </c>
      <c r="M19" s="330">
        <f>SUM(M11:M18)</f>
        <v>7</v>
      </c>
      <c r="N19" s="329">
        <f t="shared" si="4"/>
        <v>40542</v>
      </c>
      <c r="O19" s="330">
        <f>SUM(O11:O18)</f>
        <v>0</v>
      </c>
      <c r="P19" s="330">
        <f>SUM(P11:P18)</f>
        <v>0</v>
      </c>
      <c r="Q19" s="329">
        <f t="shared" si="0"/>
        <v>40542</v>
      </c>
      <c r="R19" s="340">
        <f t="shared" si="1"/>
        <v>22995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>
        <v>789</v>
      </c>
      <c r="E25" s="328"/>
      <c r="F25" s="328"/>
      <c r="G25" s="329">
        <f t="shared" si="2"/>
        <v>789</v>
      </c>
      <c r="H25" s="328"/>
      <c r="I25" s="328"/>
      <c r="J25" s="329">
        <f t="shared" si="3"/>
        <v>789</v>
      </c>
      <c r="K25" s="328">
        <v>789</v>
      </c>
      <c r="L25" s="328"/>
      <c r="M25" s="328"/>
      <c r="N25" s="329">
        <f t="shared" si="4"/>
        <v>789</v>
      </c>
      <c r="O25" s="328"/>
      <c r="P25" s="328"/>
      <c r="Q25" s="329">
        <f t="shared" si="0"/>
        <v>789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>
        <v>0</v>
      </c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>
        <v>0</v>
      </c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>
        <v>411</v>
      </c>
      <c r="E27" s="328"/>
      <c r="F27" s="328"/>
      <c r="G27" s="329">
        <f t="shared" si="2"/>
        <v>411</v>
      </c>
      <c r="H27" s="328"/>
      <c r="I27" s="328"/>
      <c r="J27" s="329">
        <f t="shared" si="3"/>
        <v>411</v>
      </c>
      <c r="K27" s="328">
        <v>411</v>
      </c>
      <c r="L27" s="328"/>
      <c r="M27" s="328"/>
      <c r="N27" s="329">
        <f t="shared" si="4"/>
        <v>411</v>
      </c>
      <c r="O27" s="328"/>
      <c r="P27" s="328"/>
      <c r="Q27" s="329">
        <f t="shared" si="0"/>
        <v>411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1200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1200</v>
      </c>
      <c r="H28" s="332">
        <f t="shared" si="5"/>
        <v>0</v>
      </c>
      <c r="I28" s="332">
        <f t="shared" si="5"/>
        <v>0</v>
      </c>
      <c r="J28" s="333">
        <f t="shared" si="3"/>
        <v>1200</v>
      </c>
      <c r="K28" s="332">
        <f t="shared" si="5"/>
        <v>1200</v>
      </c>
      <c r="L28" s="332">
        <f t="shared" si="5"/>
        <v>0</v>
      </c>
      <c r="M28" s="332">
        <f t="shared" si="5"/>
        <v>0</v>
      </c>
      <c r="N28" s="333">
        <f t="shared" si="4"/>
        <v>1200</v>
      </c>
      <c r="O28" s="332">
        <f t="shared" si="5"/>
        <v>0</v>
      </c>
      <c r="P28" s="332">
        <f t="shared" si="5"/>
        <v>0</v>
      </c>
      <c r="Q28" s="333">
        <f t="shared" si="0"/>
        <v>1200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0</v>
      </c>
      <c r="E30" s="335">
        <f t="shared" ref="E30:P30" si="6">SUM(E31:E34)</f>
        <v>0</v>
      </c>
      <c r="F30" s="335">
        <f t="shared" si="6"/>
        <v>0</v>
      </c>
      <c r="G30" s="336">
        <f t="shared" si="2"/>
        <v>0</v>
      </c>
      <c r="H30" s="335">
        <f t="shared" si="6"/>
        <v>0</v>
      </c>
      <c r="I30" s="335">
        <f t="shared" si="6"/>
        <v>0</v>
      </c>
      <c r="J30" s="336">
        <f t="shared" si="3"/>
        <v>0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0</v>
      </c>
    </row>
    <row r="31" spans="1:18">
      <c r="A31" s="339"/>
      <c r="B31" s="321" t="s">
        <v>108</v>
      </c>
      <c r="C31" s="152" t="s">
        <v>563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0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2099</v>
      </c>
      <c r="E35" s="324">
        <f t="shared" ref="E35:P35" si="9">SUM(E36:E39)</f>
        <v>984</v>
      </c>
      <c r="F35" s="324">
        <f t="shared" si="9"/>
        <v>0</v>
      </c>
      <c r="G35" s="329">
        <f t="shared" si="2"/>
        <v>3083</v>
      </c>
      <c r="H35" s="324">
        <f t="shared" si="9"/>
        <v>0</v>
      </c>
      <c r="I35" s="324">
        <f t="shared" si="9"/>
        <v>0</v>
      </c>
      <c r="J35" s="329">
        <f t="shared" si="3"/>
        <v>3083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3083</v>
      </c>
    </row>
    <row r="36" spans="1:18">
      <c r="A36" s="339"/>
      <c r="B36" s="321" t="s">
        <v>121</v>
      </c>
      <c r="C36" s="152" t="s">
        <v>569</v>
      </c>
      <c r="D36" s="328">
        <v>2099</v>
      </c>
      <c r="E36" s="328">
        <f>377+607</f>
        <v>984</v>
      </c>
      <c r="F36" s="328"/>
      <c r="G36" s="329">
        <f t="shared" si="2"/>
        <v>3083</v>
      </c>
      <c r="H36" s="328"/>
      <c r="I36" s="328"/>
      <c r="J36" s="329">
        <f t="shared" si="3"/>
        <v>3083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3083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>
        <v>1</v>
      </c>
      <c r="E40" s="328"/>
      <c r="F40" s="328"/>
      <c r="G40" s="329">
        <f t="shared" si="2"/>
        <v>1</v>
      </c>
      <c r="H40" s="328"/>
      <c r="I40" s="328"/>
      <c r="J40" s="329">
        <f t="shared" si="3"/>
        <v>1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1</v>
      </c>
    </row>
    <row r="41" spans="1:18">
      <c r="A41" s="339"/>
      <c r="B41" s="322" t="s">
        <v>577</v>
      </c>
      <c r="C41" s="156" t="s">
        <v>578</v>
      </c>
      <c r="D41" s="330">
        <f>D30+D35+D40</f>
        <v>2100</v>
      </c>
      <c r="E41" s="330">
        <f t="shared" ref="E41:P41" si="10">E30+E35+E40</f>
        <v>984</v>
      </c>
      <c r="F41" s="330">
        <f t="shared" si="10"/>
        <v>0</v>
      </c>
      <c r="G41" s="329">
        <f t="shared" si="2"/>
        <v>3084</v>
      </c>
      <c r="H41" s="330">
        <f t="shared" si="10"/>
        <v>0</v>
      </c>
      <c r="I41" s="330">
        <f t="shared" si="10"/>
        <v>0</v>
      </c>
      <c r="J41" s="329">
        <f t="shared" si="3"/>
        <v>3084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3084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64916</v>
      </c>
      <c r="E43" s="349">
        <f>E19+E20+E22+E28+E41+E42</f>
        <v>4789</v>
      </c>
      <c r="F43" s="349">
        <f t="shared" ref="F43:R43" si="11">F19+F20+F22+F28+F41+F42</f>
        <v>1884</v>
      </c>
      <c r="G43" s="349">
        <f t="shared" si="11"/>
        <v>67821</v>
      </c>
      <c r="H43" s="349">
        <f t="shared" si="11"/>
        <v>0</v>
      </c>
      <c r="I43" s="349">
        <f t="shared" si="11"/>
        <v>0</v>
      </c>
      <c r="J43" s="349">
        <f t="shared" si="11"/>
        <v>67821</v>
      </c>
      <c r="K43" s="349">
        <f t="shared" si="11"/>
        <v>39691</v>
      </c>
      <c r="L43" s="349">
        <f t="shared" si="11"/>
        <v>2058</v>
      </c>
      <c r="M43" s="349">
        <f t="shared" si="11"/>
        <v>7</v>
      </c>
      <c r="N43" s="349">
        <f t="shared" si="11"/>
        <v>41742</v>
      </c>
      <c r="O43" s="349">
        <f t="shared" si="11"/>
        <v>0</v>
      </c>
      <c r="P43" s="349">
        <f t="shared" si="11"/>
        <v>0</v>
      </c>
      <c r="Q43" s="349">
        <f t="shared" si="11"/>
        <v>41742</v>
      </c>
      <c r="R43" s="350">
        <f t="shared" si="11"/>
        <v>26079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4" t="s">
        <v>975</v>
      </c>
      <c r="C46" s="702" t="str">
        <f>pdeReportingDate</f>
        <v>29.10.2024</v>
      </c>
      <c r="D46" s="702"/>
      <c r="E46" s="702"/>
      <c r="F46" s="702"/>
      <c r="G46" s="702"/>
      <c r="H46" s="702"/>
      <c r="I46" s="702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4"/>
      <c r="C47" s="52"/>
      <c r="D47" s="52"/>
      <c r="E47" s="52"/>
      <c r="F47" s="52"/>
      <c r="G47" s="52"/>
      <c r="H47" s="52"/>
      <c r="I47" s="52"/>
    </row>
    <row r="48" spans="1:18">
      <c r="B48" s="695" t="s">
        <v>8</v>
      </c>
      <c r="C48" s="703" t="str">
        <f>authorName</f>
        <v>Даниела Николова Иванова</v>
      </c>
      <c r="D48" s="703"/>
      <c r="E48" s="703"/>
      <c r="F48" s="703"/>
      <c r="G48" s="703"/>
      <c r="H48" s="703"/>
      <c r="I48" s="703"/>
    </row>
    <row r="49" spans="2:9">
      <c r="B49" s="695"/>
      <c r="C49" s="80"/>
      <c r="D49" s="80"/>
      <c r="E49" s="80"/>
      <c r="F49" s="80"/>
      <c r="G49" s="80"/>
      <c r="H49" s="80"/>
      <c r="I49" s="80"/>
    </row>
    <row r="50" spans="2:9">
      <c r="B50" s="695" t="s">
        <v>920</v>
      </c>
      <c r="C50" s="704"/>
      <c r="D50" s="704"/>
      <c r="E50" s="704"/>
      <c r="F50" s="704"/>
      <c r="G50" s="704"/>
      <c r="H50" s="704"/>
      <c r="I50" s="704"/>
    </row>
    <row r="51" spans="2:9">
      <c r="B51" s="696"/>
      <c r="C51" s="701" t="s">
        <v>991</v>
      </c>
      <c r="D51" s="701"/>
      <c r="E51" s="701"/>
      <c r="F51" s="701"/>
      <c r="G51" s="574"/>
      <c r="H51" s="45"/>
      <c r="I51" s="42"/>
    </row>
    <row r="52" spans="2:9">
      <c r="B52" s="696"/>
      <c r="C52" s="701" t="s">
        <v>977</v>
      </c>
      <c r="D52" s="701"/>
      <c r="E52" s="701"/>
      <c r="F52" s="701"/>
      <c r="G52" s="574"/>
      <c r="H52" s="45"/>
      <c r="I52" s="42"/>
    </row>
    <row r="53" spans="2:9">
      <c r="B53" s="696"/>
      <c r="C53" s="701" t="s">
        <v>977</v>
      </c>
      <c r="D53" s="701"/>
      <c r="E53" s="701"/>
      <c r="F53" s="701"/>
      <c r="G53" s="574"/>
      <c r="H53" s="45"/>
      <c r="I53" s="42"/>
    </row>
    <row r="54" spans="2:9">
      <c r="B54" s="696"/>
      <c r="C54" s="701" t="s">
        <v>977</v>
      </c>
      <c r="D54" s="701"/>
      <c r="E54" s="701"/>
      <c r="F54" s="701"/>
      <c r="G54" s="574"/>
      <c r="H54" s="45"/>
      <c r="I54" s="42"/>
    </row>
    <row r="55" spans="2:9">
      <c r="B55" s="696"/>
      <c r="C55" s="701"/>
      <c r="D55" s="701"/>
      <c r="E55" s="701"/>
      <c r="F55" s="701"/>
      <c r="G55" s="574"/>
      <c r="H55" s="45"/>
      <c r="I55" s="42"/>
    </row>
    <row r="56" spans="2:9">
      <c r="B56" s="696"/>
      <c r="C56" s="701"/>
      <c r="D56" s="701"/>
      <c r="E56" s="701"/>
      <c r="F56" s="701"/>
      <c r="G56" s="574"/>
      <c r="H56" s="45"/>
      <c r="I56" s="42"/>
    </row>
    <row r="57" spans="2:9">
      <c r="B57" s="696"/>
      <c r="C57" s="701"/>
      <c r="D57" s="701"/>
      <c r="E57" s="701"/>
      <c r="F57" s="701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C46:I46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zoomScaleNormal="85" zoomScaleSheetLayoutView="100" workbookViewId="0">
      <selection activeCell="C105" sqref="C105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АРОМА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831643066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30.09.2024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1" t="s">
        <v>453</v>
      </c>
      <c r="B8" s="733" t="s">
        <v>11</v>
      </c>
      <c r="C8" s="729" t="s">
        <v>587</v>
      </c>
      <c r="D8" s="365" t="s">
        <v>588</v>
      </c>
      <c r="E8" s="366"/>
      <c r="F8" s="127"/>
    </row>
    <row r="9" spans="1:6" s="128" customFormat="1">
      <c r="A9" s="732"/>
      <c r="B9" s="734"/>
      <c r="C9" s="730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2544</v>
      </c>
      <c r="D26" s="362">
        <f>SUM(D27:D29)</f>
        <v>0</v>
      </c>
      <c r="E26" s="369">
        <f>SUM(E27:E29)</f>
        <v>2544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>
        <v>2544</v>
      </c>
      <c r="D28" s="368"/>
      <c r="E28" s="369">
        <f t="shared" si="0"/>
        <v>2544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2369</v>
      </c>
      <c r="D30" s="368"/>
      <c r="E30" s="369">
        <f t="shared" si="0"/>
        <v>2369</v>
      </c>
      <c r="F30" s="133"/>
    </row>
    <row r="31" spans="1:6">
      <c r="A31" s="370" t="s">
        <v>625</v>
      </c>
      <c r="B31" s="135" t="s">
        <v>626</v>
      </c>
      <c r="C31" s="368">
        <v>258</v>
      </c>
      <c r="D31" s="368"/>
      <c r="E31" s="369">
        <f t="shared" si="0"/>
        <v>258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116</v>
      </c>
      <c r="D35" s="362">
        <f>SUM(D36:D39)</f>
        <v>0</v>
      </c>
      <c r="E35" s="369">
        <f>SUM(E36:E39)</f>
        <v>116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>
        <v>78</v>
      </c>
      <c r="D37" s="368"/>
      <c r="E37" s="369">
        <f t="shared" si="0"/>
        <v>78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>
        <v>38</v>
      </c>
      <c r="D39" s="368"/>
      <c r="E39" s="369">
        <f t="shared" si="0"/>
        <v>38</v>
      </c>
      <c r="F39" s="133"/>
    </row>
    <row r="40" spans="1:27">
      <c r="A40" s="370" t="s">
        <v>643</v>
      </c>
      <c r="B40" s="135" t="s">
        <v>644</v>
      </c>
      <c r="C40" s="362">
        <f>SUM(C41:C44)</f>
        <v>118</v>
      </c>
      <c r="D40" s="362">
        <f>SUM(D41:D44)</f>
        <v>0</v>
      </c>
      <c r="E40" s="369">
        <f>SUM(E41:E44)</f>
        <v>118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v>118</v>
      </c>
      <c r="D44" s="368"/>
      <c r="E44" s="369">
        <f t="shared" si="0"/>
        <v>118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5405</v>
      </c>
      <c r="D45" s="438">
        <f>D26+D30+D31+D33+D32+D34+D35+D40</f>
        <v>0</v>
      </c>
      <c r="E45" s="439">
        <f>E26+E30+E31+E33+E32+E34+E35+E40</f>
        <v>5405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5405</v>
      </c>
      <c r="D46" s="444">
        <f>D45+D23+D21+D11</f>
        <v>0</v>
      </c>
      <c r="E46" s="445">
        <f>E45+E23+E21+E11</f>
        <v>5405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1" t="s">
        <v>453</v>
      </c>
      <c r="B50" s="733" t="s">
        <v>11</v>
      </c>
      <c r="C50" s="735" t="s">
        <v>658</v>
      </c>
      <c r="D50" s="365" t="s">
        <v>659</v>
      </c>
      <c r="E50" s="365"/>
      <c r="F50" s="737" t="s">
        <v>660</v>
      </c>
    </row>
    <row r="51" spans="1:6" s="128" customFormat="1" ht="18" customHeight="1">
      <c r="A51" s="732"/>
      <c r="B51" s="734"/>
      <c r="C51" s="736"/>
      <c r="D51" s="130" t="s">
        <v>589</v>
      </c>
      <c r="E51" s="130" t="s">
        <v>590</v>
      </c>
      <c r="F51" s="738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2291</v>
      </c>
      <c r="D58" s="138">
        <f>D59+D61</f>
        <v>0</v>
      </c>
      <c r="E58" s="136">
        <f t="shared" si="1"/>
        <v>2291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2291</v>
      </c>
      <c r="D59" s="197"/>
      <c r="E59" s="136">
        <f t="shared" si="1"/>
        <v>2291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>
        <v>992</v>
      </c>
      <c r="D66" s="197"/>
      <c r="E66" s="136">
        <f t="shared" si="1"/>
        <v>992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3283</v>
      </c>
      <c r="D68" s="435">
        <f>D54+D58+D63+D64+D65+D66</f>
        <v>0</v>
      </c>
      <c r="E68" s="436">
        <f t="shared" si="1"/>
        <v>3283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81</v>
      </c>
      <c r="D70" s="197"/>
      <c r="E70" s="136">
        <f t="shared" si="1"/>
        <v>81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15</v>
      </c>
      <c r="D73" s="137">
        <f>SUM(D74:D76)</f>
        <v>0</v>
      </c>
      <c r="E73" s="137">
        <f>SUM(E74:E76)</f>
        <v>15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>
        <v>15</v>
      </c>
      <c r="D74" s="197"/>
      <c r="E74" s="136">
        <f t="shared" si="1"/>
        <v>15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1375</v>
      </c>
      <c r="D82" s="138">
        <f>SUM(D83:D86)</f>
        <v>0</v>
      </c>
      <c r="E82" s="138">
        <f>SUM(E83:E86)</f>
        <v>1375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>
        <v>1375</v>
      </c>
      <c r="D85" s="197"/>
      <c r="E85" s="136">
        <f t="shared" si="1"/>
        <v>1375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4375</v>
      </c>
      <c r="D87" s="134">
        <f>SUM(D88:D92)+D96</f>
        <v>0</v>
      </c>
      <c r="E87" s="134">
        <f>SUM(E88:E92)+E96</f>
        <v>4375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f>2857-15</f>
        <v>2842</v>
      </c>
      <c r="D89" s="197"/>
      <c r="E89" s="136">
        <f t="shared" si="1"/>
        <v>2842</v>
      </c>
      <c r="F89" s="196"/>
    </row>
    <row r="90" spans="1:6">
      <c r="A90" s="370" t="s">
        <v>723</v>
      </c>
      <c r="B90" s="135" t="s">
        <v>724</v>
      </c>
      <c r="C90" s="197">
        <v>463</v>
      </c>
      <c r="D90" s="197"/>
      <c r="E90" s="136">
        <f t="shared" si="1"/>
        <v>463</v>
      </c>
      <c r="F90" s="196"/>
    </row>
    <row r="91" spans="1:6">
      <c r="A91" s="370" t="s">
        <v>725</v>
      </c>
      <c r="B91" s="135" t="s">
        <v>726</v>
      </c>
      <c r="C91" s="197">
        <v>794</v>
      </c>
      <c r="D91" s="197"/>
      <c r="E91" s="136">
        <f t="shared" si="1"/>
        <v>794</v>
      </c>
      <c r="F91" s="196"/>
    </row>
    <row r="92" spans="1:6">
      <c r="A92" s="370" t="s">
        <v>727</v>
      </c>
      <c r="B92" s="135" t="s">
        <v>728</v>
      </c>
      <c r="C92" s="138">
        <f>SUM(C93:C95)</f>
        <v>85</v>
      </c>
      <c r="D92" s="138">
        <f>SUM(D93:D95)</f>
        <v>0</v>
      </c>
      <c r="E92" s="138">
        <f>SUM(E93:E95)</f>
        <v>85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85</v>
      </c>
      <c r="D95" s="197"/>
      <c r="E95" s="136">
        <f t="shared" si="1"/>
        <v>85</v>
      </c>
      <c r="F95" s="196"/>
    </row>
    <row r="96" spans="1:6">
      <c r="A96" s="370" t="s">
        <v>733</v>
      </c>
      <c r="B96" s="135" t="s">
        <v>734</v>
      </c>
      <c r="C96" s="197">
        <v>191</v>
      </c>
      <c r="D96" s="197"/>
      <c r="E96" s="136">
        <f t="shared" si="1"/>
        <v>191</v>
      </c>
      <c r="F96" s="196"/>
    </row>
    <row r="97" spans="1:27">
      <c r="A97" s="370" t="s">
        <v>735</v>
      </c>
      <c r="B97" s="135" t="s">
        <v>736</v>
      </c>
      <c r="C97" s="197">
        <v>366</v>
      </c>
      <c r="D97" s="197"/>
      <c r="E97" s="136">
        <f t="shared" si="1"/>
        <v>366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6131</v>
      </c>
      <c r="D98" s="433">
        <f>D87+D82+D77+D73+D97</f>
        <v>0</v>
      </c>
      <c r="E98" s="433">
        <f>E87+E82+E77+E73+E97</f>
        <v>6131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9495</v>
      </c>
      <c r="D99" s="427">
        <f>D98+D70+D68</f>
        <v>0</v>
      </c>
      <c r="E99" s="427">
        <f>E98+E70+E68</f>
        <v>9495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>
        <v>624</v>
      </c>
      <c r="D105" s="197"/>
      <c r="E105" s="197"/>
      <c r="F105" s="417">
        <f>C105+D105-E105</f>
        <v>624</v>
      </c>
    </row>
    <row r="106" spans="1:27" ht="16.5" thickBot="1">
      <c r="A106" s="388" t="s">
        <v>750</v>
      </c>
      <c r="B106" s="422" t="s">
        <v>751</v>
      </c>
      <c r="C106" s="280">
        <v>1107</v>
      </c>
      <c r="D106" s="280"/>
      <c r="E106" s="280"/>
      <c r="F106" s="423">
        <f>C106+D106-E106</f>
        <v>1107</v>
      </c>
    </row>
    <row r="107" spans="1:27" ht="16.5" thickBot="1">
      <c r="A107" s="418" t="s">
        <v>752</v>
      </c>
      <c r="B107" s="424" t="s">
        <v>753</v>
      </c>
      <c r="C107" s="425">
        <f>SUM(C104:C106)</f>
        <v>1731</v>
      </c>
      <c r="D107" s="425">
        <f>SUM(D104:D106)</f>
        <v>0</v>
      </c>
      <c r="E107" s="425">
        <f>SUM(E104:E106)</f>
        <v>0</v>
      </c>
      <c r="F107" s="426">
        <f>SUM(F104:F106)</f>
        <v>1731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8" t="s">
        <v>841</v>
      </c>
      <c r="B109" s="728"/>
      <c r="C109" s="728"/>
      <c r="D109" s="728"/>
      <c r="E109" s="728"/>
      <c r="F109" s="728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4" t="s">
        <v>975</v>
      </c>
      <c r="B111" s="702" t="str">
        <f>pdeReportingDate</f>
        <v>29.10.2024</v>
      </c>
      <c r="C111" s="702"/>
      <c r="D111" s="702"/>
      <c r="E111" s="702"/>
      <c r="F111" s="702"/>
      <c r="G111" s="52"/>
      <c r="H111" s="52"/>
    </row>
    <row r="112" spans="1:27">
      <c r="A112" s="694"/>
      <c r="B112" s="702"/>
      <c r="C112" s="702"/>
      <c r="D112" s="702"/>
      <c r="E112" s="702"/>
      <c r="F112" s="702"/>
      <c r="G112" s="52"/>
      <c r="H112" s="52"/>
    </row>
    <row r="113" spans="1:8">
      <c r="A113" s="695" t="s">
        <v>8</v>
      </c>
      <c r="B113" s="703" t="str">
        <f>authorName</f>
        <v>Даниела Николова Иванова</v>
      </c>
      <c r="C113" s="703"/>
      <c r="D113" s="703"/>
      <c r="E113" s="703"/>
      <c r="F113" s="703"/>
      <c r="G113" s="80"/>
      <c r="H113" s="80"/>
    </row>
    <row r="114" spans="1:8">
      <c r="A114" s="695"/>
      <c r="B114" s="703"/>
      <c r="C114" s="703"/>
      <c r="D114" s="703"/>
      <c r="E114" s="703"/>
      <c r="F114" s="703"/>
      <c r="G114" s="80"/>
      <c r="H114" s="80"/>
    </row>
    <row r="115" spans="1:8">
      <c r="A115" s="695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6"/>
      <c r="B116" s="701" t="s">
        <v>991</v>
      </c>
      <c r="C116" s="701"/>
      <c r="D116" s="701"/>
      <c r="E116" s="701"/>
      <c r="F116" s="701"/>
      <c r="G116" s="696"/>
      <c r="H116" s="696"/>
    </row>
    <row r="117" spans="1:8" ht="15.75" customHeight="1">
      <c r="A117" s="696"/>
      <c r="B117" s="701" t="s">
        <v>977</v>
      </c>
      <c r="C117" s="701"/>
      <c r="D117" s="701"/>
      <c r="E117" s="701"/>
      <c r="F117" s="701"/>
      <c r="G117" s="696"/>
      <c r="H117" s="696"/>
    </row>
    <row r="118" spans="1:8" ht="15.75" customHeight="1">
      <c r="A118" s="696"/>
      <c r="B118" s="701" t="s">
        <v>977</v>
      </c>
      <c r="C118" s="701"/>
      <c r="D118" s="701"/>
      <c r="E118" s="701"/>
      <c r="F118" s="701"/>
      <c r="G118" s="696"/>
      <c r="H118" s="696"/>
    </row>
    <row r="119" spans="1:8" ht="15.75" customHeight="1">
      <c r="A119" s="696"/>
      <c r="B119" s="701" t="s">
        <v>977</v>
      </c>
      <c r="C119" s="701"/>
      <c r="D119" s="701"/>
      <c r="E119" s="701"/>
      <c r="F119" s="701"/>
      <c r="G119" s="696"/>
      <c r="H119" s="696"/>
    </row>
    <row r="120" spans="1:8">
      <c r="A120" s="696"/>
      <c r="B120" s="701"/>
      <c r="C120" s="701"/>
      <c r="D120" s="701"/>
      <c r="E120" s="701"/>
      <c r="F120" s="701"/>
      <c r="G120" s="696"/>
      <c r="H120" s="696"/>
    </row>
    <row r="121" spans="1:8">
      <c r="A121" s="696"/>
      <c r="B121" s="701"/>
      <c r="C121" s="701"/>
      <c r="D121" s="701"/>
      <c r="E121" s="701"/>
      <c r="F121" s="701"/>
      <c r="G121" s="696"/>
      <c r="H121" s="696"/>
    </row>
    <row r="122" spans="1:8">
      <c r="A122" s="696"/>
      <c r="B122" s="701"/>
      <c r="C122" s="701"/>
      <c r="D122" s="701"/>
      <c r="E122" s="701"/>
      <c r="F122" s="701"/>
      <c r="G122" s="696"/>
      <c r="H122" s="696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АРОМА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831643066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30.09.2024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39" t="s">
        <v>453</v>
      </c>
      <c r="B8" s="74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0"/>
      <c r="B9" s="745"/>
      <c r="C9" s="742" t="s">
        <v>756</v>
      </c>
      <c r="D9" s="742" t="s">
        <v>757</v>
      </c>
      <c r="E9" s="742" t="s">
        <v>758</v>
      </c>
      <c r="F9" s="742" t="s">
        <v>759</v>
      </c>
      <c r="G9" s="113" t="s">
        <v>760</v>
      </c>
      <c r="H9" s="113"/>
      <c r="I9" s="743" t="s">
        <v>842</v>
      </c>
    </row>
    <row r="10" spans="1:22" s="112" customFormat="1" ht="24" customHeight="1">
      <c r="A10" s="740"/>
      <c r="B10" s="745"/>
      <c r="C10" s="742"/>
      <c r="D10" s="742"/>
      <c r="E10" s="742"/>
      <c r="F10" s="742"/>
      <c r="G10" s="115" t="s">
        <v>516</v>
      </c>
      <c r="H10" s="115" t="s">
        <v>517</v>
      </c>
      <c r="I10" s="74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>
        <v>82505</v>
      </c>
      <c r="D21" s="449"/>
      <c r="E21" s="449"/>
      <c r="F21" s="449">
        <v>33</v>
      </c>
      <c r="G21" s="449"/>
      <c r="H21" s="449"/>
      <c r="I21" s="450">
        <f t="shared" si="0"/>
        <v>33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82505</v>
      </c>
      <c r="D27" s="456">
        <f t="shared" si="2"/>
        <v>0</v>
      </c>
      <c r="E27" s="456">
        <f t="shared" si="2"/>
        <v>0</v>
      </c>
      <c r="F27" s="456">
        <f t="shared" si="2"/>
        <v>33</v>
      </c>
      <c r="G27" s="456">
        <f t="shared" si="2"/>
        <v>0</v>
      </c>
      <c r="H27" s="456">
        <f t="shared" si="2"/>
        <v>0</v>
      </c>
      <c r="I27" s="457">
        <f t="shared" si="0"/>
        <v>33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1" t="s">
        <v>843</v>
      </c>
      <c r="B29" s="741"/>
      <c r="C29" s="741"/>
      <c r="D29" s="741"/>
      <c r="E29" s="741"/>
      <c r="F29" s="741"/>
      <c r="G29" s="741"/>
      <c r="H29" s="741"/>
      <c r="I29" s="74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4" t="s">
        <v>975</v>
      </c>
      <c r="B31" s="702" t="str">
        <f>pdeReportingDate</f>
        <v>29.10.2024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4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5" t="s">
        <v>8</v>
      </c>
      <c r="B33" s="703" t="str">
        <f>authorName</f>
        <v>Даниела Николова Иванова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5"/>
      <c r="B34" s="746"/>
      <c r="C34" s="746"/>
      <c r="D34" s="746"/>
      <c r="E34" s="746"/>
      <c r="F34" s="746"/>
      <c r="G34" s="746"/>
      <c r="H34" s="746"/>
      <c r="I34" s="746"/>
    </row>
    <row r="35" spans="1:9" s="116" customFormat="1">
      <c r="A35" s="695" t="s">
        <v>920</v>
      </c>
      <c r="B35" s="747"/>
      <c r="C35" s="747"/>
      <c r="D35" s="747"/>
      <c r="E35" s="747"/>
      <c r="F35" s="747"/>
      <c r="G35" s="747"/>
      <c r="H35" s="747"/>
      <c r="I35" s="747"/>
    </row>
    <row r="36" spans="1:9" s="116" customFormat="1" ht="15.75" customHeight="1">
      <c r="A36" s="696"/>
      <c r="B36" s="701" t="s">
        <v>991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6"/>
      <c r="B37" s="701" t="s">
        <v>977</v>
      </c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6"/>
      <c r="B38" s="701" t="s">
        <v>977</v>
      </c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6"/>
      <c r="B39" s="701" t="s">
        <v>977</v>
      </c>
      <c r="C39" s="701"/>
      <c r="D39" s="701"/>
      <c r="E39" s="701"/>
      <c r="F39" s="701"/>
      <c r="G39" s="701"/>
      <c r="H39" s="701"/>
      <c r="I39" s="701"/>
    </row>
    <row r="40" spans="1:9" s="116" customFormat="1">
      <c r="A40" s="696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6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6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Daniela Ivanova</cp:lastModifiedBy>
  <cp:lastPrinted>2021-12-10T13:26:48Z</cp:lastPrinted>
  <dcterms:created xsi:type="dcterms:W3CDTF">2006-09-16T00:00:00Z</dcterms:created>
  <dcterms:modified xsi:type="dcterms:W3CDTF">2024-10-29T13:10:40Z</dcterms:modified>
</cp:coreProperties>
</file>